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00" activeTab="1"/>
  </bookViews>
  <sheets>
    <sheet name="资金来源表" sheetId="19" r:id="rId1"/>
    <sheet name="项目表" sheetId="17" r:id="rId2"/>
    <sheet name="资产后续管理表格" sheetId="18" r:id="rId3"/>
  </sheets>
  <definedNames>
    <definedName name="_xlnm._FilterDatabase" localSheetId="1" hidden="1">项目表!$A$5:$AE$33</definedName>
    <definedName name="_xlnm.Print_Titles" localSheetId="1">项目表!$1:$4</definedName>
    <definedName name="_xlnm.Print_Area" localSheetId="1">项目表!$A$1:$AA$23</definedName>
  </definedNames>
  <calcPr calcId="144525"/>
</workbook>
</file>

<file path=xl/sharedStrings.xml><?xml version="1.0" encoding="utf-8"?>
<sst xmlns="http://schemas.openxmlformats.org/spreadsheetml/2006/main" count="363" uniqueCount="204">
  <si>
    <t>附件1：</t>
  </si>
  <si>
    <t>昌都市洛隆县2023年第一批财政涉农统筹整合资金情况表</t>
  </si>
  <si>
    <t>序号</t>
  </si>
  <si>
    <t xml:space="preserve"> 项目名称</t>
  </si>
  <si>
    <t>中央下达文号</t>
  </si>
  <si>
    <t>金额</t>
  </si>
  <si>
    <t>自治区下达文号</t>
  </si>
  <si>
    <t>实际下达金额</t>
  </si>
  <si>
    <t>其中</t>
  </si>
  <si>
    <t>指标文号</t>
  </si>
  <si>
    <t>实际统筹整合规模</t>
  </si>
  <si>
    <t>资金合计</t>
  </si>
  <si>
    <t>纳入统筹整合总规模</t>
  </si>
  <si>
    <t>一、中央资金小计</t>
  </si>
  <si>
    <t xml:space="preserve">     其中：实际统筹整合总规模</t>
  </si>
  <si>
    <t>衔接推进乡村振兴补助资金</t>
  </si>
  <si>
    <t>藏财农指〔2022〕55号</t>
  </si>
  <si>
    <t>A、巩固拓展脱贫攻坚成果和乡村振兴</t>
  </si>
  <si>
    <t>B、少数民族发展资金</t>
  </si>
  <si>
    <t>C、以工代赈资金</t>
  </si>
  <si>
    <t>D、欠发达国有农场巩固提升</t>
  </si>
  <si>
    <t>E、欠发达国有林场巩固提升</t>
  </si>
  <si>
    <t>水利发展资金总规模</t>
  </si>
  <si>
    <t>其中：实际纳入统筹整合部分</t>
  </si>
  <si>
    <t>农业生产发展资金</t>
  </si>
  <si>
    <t>总规模(A,包含该项资金的全部支出方向)</t>
  </si>
  <si>
    <t>其中（B）:</t>
  </si>
  <si>
    <t>★耕地地力保护补贴(B1)</t>
  </si>
  <si>
    <t>★农机购置补贴(B2)</t>
  </si>
  <si>
    <t>★支持适度规模经营(B3)</t>
  </si>
  <si>
    <t>★有机肥替代(B4)</t>
  </si>
  <si>
    <t>★农机深耕深松(B5)</t>
  </si>
  <si>
    <t>★产业兴村强县示范行动(B6)</t>
  </si>
  <si>
    <t>★畜禽粪污综合利用(B7)</t>
  </si>
  <si>
    <t>★现代农业产业园(B8)</t>
  </si>
  <si>
    <t>★耕地休耕(B9)</t>
  </si>
  <si>
    <t>扣除B后的资金规模（C=A-B）</t>
  </si>
  <si>
    <t>林业改革发展资金</t>
  </si>
  <si>
    <t>其中（B）：★天然林保护管理（天保工程区管护、天然林停伐管护）</t>
  </si>
  <si>
    <t>农田建设补助资金总规模</t>
  </si>
  <si>
    <t>农村综合改革转移支付总规模</t>
  </si>
  <si>
    <t>林业生态保护恢复资金总规模（草原生态修复治理补助资金部分）</t>
  </si>
  <si>
    <t>农村环境整治资金总规模</t>
  </si>
  <si>
    <t>车辆购置税收入补助地方用于一般公路建设项目资金总规模（支持农村公路部分）</t>
  </si>
  <si>
    <t>农村危房改造补助资金总规模（农村危房改造部分）</t>
  </si>
  <si>
    <t>中央专项彩票公益金支持扶贫资金</t>
  </si>
  <si>
    <t>产粮大县奖励资金总规模</t>
  </si>
  <si>
    <t>生猪（牛羊）调出大县奖励资金</t>
  </si>
  <si>
    <t>农业资源及生态保护补助资金总规模（对农民的直接补贴除外）</t>
  </si>
  <si>
    <t>服务业发展专项资金（支持新农村现代流通服务网络工程部分）</t>
  </si>
  <si>
    <t>旅游发展基金总规模</t>
  </si>
  <si>
    <t>二、自治区资金小计</t>
  </si>
  <si>
    <t>其中：纳入统筹整合总规模</t>
  </si>
  <si>
    <t xml:space="preserve">      实际统筹整合总规模</t>
  </si>
  <si>
    <t>农业生产发展金总规模（含农牧民技能培训）</t>
  </si>
  <si>
    <t>林业改革发展资金总规模（含防沙治沙、重点区域造林）</t>
  </si>
  <si>
    <t>自治区彩票公益金支持扶贫开发（纳入统筹整合部分）</t>
  </si>
  <si>
    <t>农业资源及生态环境保护补助资金总规模</t>
  </si>
  <si>
    <t>旅游发展资金（纳入统筹整合部分）</t>
  </si>
  <si>
    <t>自治区强基惠民经费（纳入统筹整合部分）</t>
  </si>
  <si>
    <t>应用技术研究与开发专项资金（原农科三费）（纳入统筹整合部分）</t>
  </si>
  <si>
    <t>三、市级资金小计</t>
  </si>
  <si>
    <t>专项资金名称及总规模</t>
  </si>
  <si>
    <t>四、县（区）资金小计</t>
  </si>
  <si>
    <t>昌都市洛隆县2023年第一批脱贫县涉农统筹整合资金项目明细表</t>
  </si>
  <si>
    <t xml:space="preserve">                                                                                                                                                            金额单位：万元</t>
  </si>
  <si>
    <t>县（区)、乡（镇）名称</t>
  </si>
  <si>
    <t>项目名称</t>
  </si>
  <si>
    <t>建设地点（所在乡村名）</t>
  </si>
  <si>
    <t>项目建设内容</t>
  </si>
  <si>
    <t>项目主管部门</t>
  </si>
  <si>
    <t>项目责任人</t>
  </si>
  <si>
    <t>项目期限（月）</t>
  </si>
  <si>
    <t>计划开竣工日期</t>
  </si>
  <si>
    <t>财政资金来源及金额</t>
  </si>
  <si>
    <t>投资计划(万元)</t>
  </si>
  <si>
    <t>项目预计年均实现收益（万元）</t>
  </si>
  <si>
    <t>项目受益群众户(户)</t>
  </si>
  <si>
    <t>项目受益总人口(人)</t>
  </si>
  <si>
    <r>
      <rPr>
        <b/>
        <sz val="14"/>
        <rFont val="宋体"/>
        <charset val="134"/>
      </rPr>
      <t>项目实施进展情况（</t>
    </r>
    <r>
      <rPr>
        <b/>
        <sz val="9"/>
        <rFont val="宋体"/>
        <charset val="134"/>
      </rPr>
      <t>完成用地手续；完成环评；完成项目概批；完成招投标；完成实施方案或初步设计报告；项目已开工，完成几项就填几项</t>
    </r>
    <r>
      <rPr>
        <b/>
        <sz val="14"/>
        <rFont val="宋体"/>
        <charset val="134"/>
      </rPr>
      <t>）</t>
    </r>
  </si>
  <si>
    <t>备注</t>
  </si>
  <si>
    <t>BJ搬迁/易地搬迁后扶/以工代赈</t>
  </si>
  <si>
    <t>资金来源名称</t>
  </si>
  <si>
    <t>金额(万元)</t>
  </si>
  <si>
    <t>总投资</t>
  </si>
  <si>
    <t>中央财政资金</t>
  </si>
  <si>
    <t>自治区财政资金</t>
  </si>
  <si>
    <t>地（市）级资金</t>
  </si>
  <si>
    <t xml:space="preserve">县本级资金  </t>
  </si>
  <si>
    <t>援藏资金</t>
  </si>
  <si>
    <t>银行贷款</t>
  </si>
  <si>
    <t xml:space="preserve">项目单位自筹（含贷款）   </t>
  </si>
  <si>
    <t>受益脱贫户数</t>
  </si>
  <si>
    <t>受益脱贫人口数</t>
  </si>
  <si>
    <t>一、洛隆县</t>
  </si>
  <si>
    <t>(一)生产发展（含产业项目）类</t>
  </si>
  <si>
    <t>洛隆县</t>
  </si>
  <si>
    <t>洛隆县青稞精酿啤酒建设项目</t>
  </si>
  <si>
    <t>洛隆县工业园区</t>
  </si>
  <si>
    <t>生产车间 2055.42m2，硬化地面 2883.3 ㎡、路缘石 602.68m、铁艺大门 1 座、电动伸缩门 1座、土石方工程 5032.29m³、围墙 295.19m、电杆迁移 1 项、给排水工程 1 项、电气工程 1 项、10KVA 接入 1 套、一体化污水处理设备 1 套、冷藏运输车 1 辆、叉车 1 辆、托盘 20 个、手动液压搬运车 2 个、实验室检测设备 1 项、酿酒设备采购 1 套及其他附属。</t>
  </si>
  <si>
    <t>洛宗特色产品开发公司</t>
  </si>
  <si>
    <t>蔡阳</t>
  </si>
  <si>
    <t>2023年3月-2023年12月</t>
  </si>
  <si>
    <t>中央巩固拓展脱贫攻坚成果和乡村振兴任务资金1923.5万元、自治区巩固拓展脱贫攻坚成果和乡村振兴任务资金458万元、市级配套资金89万、县级配套资金79.5万元</t>
  </si>
  <si>
    <t>完成用地手续；完成项目概批；完成实施方案或初步设计报告；</t>
  </si>
  <si>
    <t>昌都市洛隆县农畜产品（卡若香猪）深加工项目</t>
  </si>
  <si>
    <t>新建加工车间2614㎡，地下设备用房373㎡，综合楼549㎡，室外附属工程及采购箱变1台、行车道闸系统1套、发电机1台、监控主机1台、火灾自动报警及消防联动控制系统1套、监控台1套、图形显示装置1套、电气火灾监控主机1台、消防设备电源状态、控器1台、应急照明控制器1台、防火门监控器1台、电视墙机柜1台、消防泵2台、香肠/腊肠设备1套、火腿肠设备1套、腊肉设备1套、红烧肉罐头设备1套、辅助设备1套、冷链库5套，完善相关附属设施等。</t>
  </si>
  <si>
    <t>洛隆县农业农村局、洛隆县民宗局</t>
  </si>
  <si>
    <t>扎西、黄小光</t>
  </si>
  <si>
    <t>中央少数民族发展资金825.16万元、中央巩固拓展脱贫攻坚成果和乡村振兴任务资金931.24万元、自治区少数民族发展资金385.02万元、市级配套资金80万、县级配套资金70.47万元</t>
  </si>
  <si>
    <t>目前，已完成办理前置手续（包括节能、风评、用地、环评、可研、概算），近期准备挂网工作。</t>
  </si>
  <si>
    <t>少数民族资金项目</t>
  </si>
  <si>
    <t>洛隆县种子加工厂改扩建项目（改造提升）</t>
  </si>
  <si>
    <t>孜托镇古曲村</t>
  </si>
  <si>
    <t>建设农产品试验培育繁育生产基地约2000平方米，建设种子加工厂约1800平方米，农产品实验站约300平方米，良种等物资存储库约1300平方米，采购生产加工设备1套、青稞良种采购等物资，完善相关配套附属工程。</t>
  </si>
  <si>
    <t>洛隆县农业农村局</t>
  </si>
  <si>
    <t>扎西</t>
  </si>
  <si>
    <t>中央巩固拓展脱贫攻坚成果和乡村振兴任务资金1640.91万元、自治区巩固拓展脱贫攻坚成果和乡村振兴任务资金398万元、市级配套资金76万、县级配套资金68.09万元</t>
  </si>
  <si>
    <t>洛隆县马利镇多加通村乡村旅游项目</t>
  </si>
  <si>
    <t>马利镇多加通村</t>
  </si>
  <si>
    <t>本次建设内容主要为硬化面积约7370平方米；新修道路1219米；新建藏家乐及配套，建设面积约为4679.29平方米；新建马场体验区，建设面积为约4636平方米；新建高山茶原试点，建设面积为约1432平方米；村容村貌整治，建设面积为约8599平方米，其中步道长度410米；新建经济林，建设面积为2856平方米；新建茶马栈道，建设面积为4661平方米，其中栈道长度390米，其余为配套；新建室外水电3200平方米；桥梁改造85米；其他附属工程等</t>
  </si>
  <si>
    <t>洛隆县文旅局</t>
  </si>
  <si>
    <t>旺拉</t>
  </si>
  <si>
    <t>中央巩固拓展脱贫攻坚成果和乡村振兴任务资金2626.5万元、自治区巩固拓展脱贫攻坚成果和乡村振兴任务资金582万元、市级配套资金117.6万、县级配套资金123.9万元</t>
  </si>
  <si>
    <t>已完成概批</t>
  </si>
  <si>
    <t>洛隆县红色旅游基础建设项目</t>
  </si>
  <si>
    <t>康沙镇康沙村</t>
  </si>
  <si>
    <t>新建旅游栈道2500m；硬化场地7000㎡；拱桥1座，其他附属工程等</t>
  </si>
  <si>
    <t>中央巩固拓展脱贫攻坚成果和乡村振兴任务资金1500万元、自治区巩固拓展脱贫攻坚成果和乡村振兴任务资金360万元、市级配套资金70万、县级配套资金70万元</t>
  </si>
  <si>
    <t>(二)小型公益性基础设施类</t>
  </si>
  <si>
    <t>洛隆县马利镇瓦河村防洪堤维修加固工程</t>
  </si>
  <si>
    <t>马利镇瓦河村</t>
  </si>
  <si>
    <t>在瓦河以及瓦河村支沟新建6段堤防长度共721m，其中瓦河上新建4段堤防长度共113m，瓦河村支沟新建2段堤防长度共608m</t>
  </si>
  <si>
    <t>洛隆县水利局</t>
  </si>
  <si>
    <t>旦增群培</t>
  </si>
  <si>
    <t>2023年4月-2023年5月</t>
  </si>
  <si>
    <t>中央以工代赈任务资金210万元</t>
  </si>
  <si>
    <t>已完成概批，正在办理其它前置手续</t>
  </si>
  <si>
    <t>以工代赈</t>
  </si>
  <si>
    <t>洛隆县斯姆龙通往县城桥梁建设项目</t>
  </si>
  <si>
    <t>洛隆县斯姆龙</t>
  </si>
  <si>
    <t>新建桥梁2座，总长30米及附属设施等。</t>
  </si>
  <si>
    <t>洛隆县交通局</t>
  </si>
  <si>
    <t>扎西旺堆</t>
  </si>
  <si>
    <t>2023年3月-2023年6月</t>
  </si>
  <si>
    <t>中央以工代赈任务资金400万元</t>
  </si>
  <si>
    <t>洛隆县孜托镇古荣沟桥梁项目</t>
  </si>
  <si>
    <t>孜托镇加日扎村</t>
  </si>
  <si>
    <t>新建1-13米钢筋混凝土空心板小桥一座</t>
  </si>
  <si>
    <t>中央巩固拓展脱贫攻坚成果和乡村振兴任务资金170万元、自治区巩固拓展脱贫攻坚成果和乡村振兴任务资金64万元、县级配套资金48.67万元</t>
  </si>
  <si>
    <t>（三）美丽宜居整村推进类</t>
  </si>
  <si>
    <t>昌都市洛隆县马利镇布许村美丽宜居乡村建设项目</t>
  </si>
  <si>
    <t>马利镇布许村</t>
  </si>
  <si>
    <t>风貌改造89户；旅游休息点一座124.64㎡，硬化3933㎡；新建户厕89户，污水管网2638.43m，污水检查井111个，化粪池9座；路灯10套；沥青硬化地面20444.1㎡；混凝土硬化地面204.02㎡；装配式贝雷桥梁1座，重力式堤防218.078m，山洪排水渠1182m；仰斜式挡墙813m，饮水工程1项；新建机耕道530m；数字乡村、消防设施；其他附属工程等</t>
  </si>
  <si>
    <t>洛隆县乡村振兴局</t>
  </si>
  <si>
    <t>贺箭飞</t>
  </si>
  <si>
    <t>中央巩固拓展脱贫攻坚成果和乡村振兴任务资金2761万元、自治区巩固拓展脱贫攻坚成果和乡村振兴任务资金652万元、市级配套资金128万、县级配套资金117.65万元</t>
  </si>
  <si>
    <t>已完成用地预审、环评、概批、初设，待林勘和水保完成即可挂网招标</t>
  </si>
  <si>
    <t>昌都市洛隆县中亦乡加果村美丽宜居乡村建设项目</t>
  </si>
  <si>
    <t>中亦乡加果村</t>
  </si>
  <si>
    <t>新建散水4371.37㎡；道路改造9486.79㎡；风貌改造106户；新建户厕100户，新建水塘2座，水塘维修1座，垃圾池2个，灌溉用pe管5822m，污水官网210m，c20挡墙310m³，饮水工程4项；电力线路改造528m；数字乡村、消防设施；其他附属工程等。</t>
  </si>
  <si>
    <t>中央巩固拓展脱贫攻坚成果和乡村振兴任务资金2223万元、自治区巩固拓展脱贫攻坚成果和乡村振兴任务资金520万元、市级配套资金102万、县级配套资金95.85万元</t>
  </si>
  <si>
    <t>洛隆县康沙镇康沙村美丽宜居乡村建设项目</t>
  </si>
  <si>
    <t>风貌改造169户；道路硬化6000㎡；休闲座椅8处；文化宣传设施6处；路面改造8500㎡；修复、新建排水沟3000m；村容村貌改造8000㎡；地灾处置2处；消防设施、数字乡村；其他附属工程等。</t>
  </si>
  <si>
    <t>中央巩固拓展脱贫攻坚成果和乡村振兴任务资金2600万元、自治区巩固拓展脱贫攻坚成果和乡村振兴任务资金599万元、市级配套资金120万、县级配套资金115.87万元</t>
  </si>
  <si>
    <t>（四）巩固提升类（人居环境整治类）</t>
  </si>
  <si>
    <t>洛隆县高海拔村居厕所革命（旱厕）</t>
  </si>
  <si>
    <t>中亦乡加果村；新荣乡克多村、白托村、板凳村；腊久乡张贡村、多尼村、母许村；康沙镇牛格村、查然村、康沙村、德嘎村、纳龙村；孜托镇然昌村；俄西乡次琼村、娘娘村、伟村、达邓村；马利镇久修村、瓦河村；硕督镇久嘎村；</t>
  </si>
  <si>
    <t>海拔超过3800米以上村居新建公厕（旱厕）1座，共计20个村居</t>
  </si>
  <si>
    <t>中央巩固拓展脱贫攻坚成果和乡村振兴任务资金145万元、自治区巩固拓展脱贫攻坚成果和乡村振兴任务资金28万元、市级配套资金13万、县级配套资金10万元</t>
  </si>
  <si>
    <t>（五）其他</t>
  </si>
  <si>
    <t>洛隆县2023年扶贫小额信贷贴息</t>
  </si>
  <si>
    <t>洛隆县2023年扶贫小额信贷贴息306.02万元</t>
  </si>
  <si>
    <t>2023年2月-2023年3月</t>
  </si>
  <si>
    <t>中央巩固拓展脱贫攻坚成果和乡村振兴任务资金306.02万元</t>
  </si>
  <si>
    <t>附件三</t>
  </si>
  <si>
    <t>洛隆县2023年脱贫县统筹整合资金项目资产后续管理统计表</t>
  </si>
  <si>
    <t>项目资金总规模（万元）</t>
  </si>
  <si>
    <t>项目资产预估总规模（万元）</t>
  </si>
  <si>
    <t>项目所有权主体</t>
  </si>
  <si>
    <t>项目收益权主体</t>
  </si>
  <si>
    <t>项目经营权主体</t>
  </si>
  <si>
    <t>项目监督权主体</t>
  </si>
  <si>
    <t>项目处置权主体</t>
  </si>
  <si>
    <t>一、生产发展类（含产业基础设施配套类）</t>
  </si>
  <si>
    <t>洛隆县孜托镇</t>
  </si>
  <si>
    <t>洛隆县国资委</t>
  </si>
  <si>
    <t>洛隆县人民政府</t>
  </si>
  <si>
    <t>洛隆县农业农村局、财政局、乡村振兴局</t>
  </si>
  <si>
    <t>洛隆县马利镇</t>
  </si>
  <si>
    <t>洛隆县康沙镇</t>
  </si>
  <si>
    <t>洛隆县红色旅游基础建设建设项目</t>
  </si>
  <si>
    <t>洛隆县康沙镇人民政府</t>
  </si>
  <si>
    <t>二、巩固提升类（人居环境整治类）</t>
  </si>
  <si>
    <t>洛隆县中亦乡加果村；新荣乡克多村、白托村、板凳村；腊久乡张贡村、多尼村、母许村；康沙镇牛格村、查然村、康沙村、德嘎村、纳龙村；孜托镇然昌村；俄西乡次琼村、娘娘村、伟村、达邓村；马利镇久修村、瓦河村；硕督镇久嘎村等项目点村委会</t>
  </si>
  <si>
    <t>村集体</t>
  </si>
  <si>
    <t>三、小型公益性基础设施类</t>
  </si>
  <si>
    <t>洛隆县马利镇瓦河村村委会</t>
  </si>
  <si>
    <t>洛隆县孜托镇加日扎村村委会</t>
  </si>
  <si>
    <t>四、宜居宜业和美丽村庄建设类</t>
  </si>
  <si>
    <t>洛隆县马利镇布许村村委会</t>
  </si>
  <si>
    <t>洛隆县中亦乡</t>
  </si>
  <si>
    <t>洛隆县中亦乡加果村村委会</t>
  </si>
  <si>
    <t>洛隆县康沙镇康沙村村委会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</si>
</sst>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_ \¥* #,##0.00_ ;_ \¥* \-#,##0.00_ ;_ \¥* &quot;-&quot;??_ ;_ @_ "/>
    <numFmt numFmtId="178" formatCode="0_ "/>
    <numFmt numFmtId="179" formatCode="0.0000%"/>
    <numFmt numFmtId="180" formatCode="yyyy&quot;年&quot;m&quot;月&quot;d&quot;日&quot;;@"/>
    <numFmt numFmtId="181" formatCode="yyyy&quot;年&quot;m&quot;月&quot;;@"/>
    <numFmt numFmtId="182" formatCode="0.00000_ "/>
  </numFmts>
  <fonts count="58"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indexed="8"/>
      <name val="宋体"/>
      <charset val="134"/>
    </font>
    <font>
      <sz val="10"/>
      <name val="仿宋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2"/>
      <name val="方正仿宋_GB18030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</font>
    <font>
      <sz val="36"/>
      <name val="宋体"/>
      <charset val="134"/>
    </font>
    <font>
      <b/>
      <sz val="14"/>
      <name val="宋体"/>
      <charset val="134"/>
    </font>
    <font>
      <b/>
      <sz val="14"/>
      <name val="宋体"/>
      <charset val="134"/>
      <scheme val="major"/>
    </font>
    <font>
      <b/>
      <sz val="14"/>
      <name val="宋体"/>
      <charset val="0"/>
      <scheme val="major"/>
    </font>
    <font>
      <b/>
      <sz val="12"/>
      <name val="方正仿宋_GB18030"/>
      <charset val="0"/>
    </font>
    <font>
      <b/>
      <sz val="16"/>
      <name val="宋体"/>
      <charset val="134"/>
    </font>
    <font>
      <sz val="16"/>
      <name val="仿宋_GB2312"/>
      <charset val="134"/>
    </font>
    <font>
      <sz val="36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b/>
      <sz val="18"/>
      <name val="仿宋"/>
      <charset val="134"/>
    </font>
    <font>
      <b/>
      <sz val="10"/>
      <name val="仿宋"/>
      <charset val="134"/>
    </font>
    <font>
      <sz val="10"/>
      <color indexed="8"/>
      <name val="仿宋"/>
      <charset val="134"/>
    </font>
    <font>
      <sz val="10"/>
      <color rgb="FFFF0000"/>
      <name val="仿宋"/>
      <charset val="134"/>
    </font>
    <font>
      <b/>
      <sz val="10"/>
      <color indexed="8"/>
      <name val="仿宋"/>
      <charset val="134"/>
    </font>
    <font>
      <b/>
      <sz val="10"/>
      <color rgb="FFFF0000"/>
      <name val="仿宋"/>
      <charset val="134"/>
    </font>
    <font>
      <sz val="11"/>
      <color rgb="FF000000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FFFFF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000000"/>
      <name val="Tahoma"/>
      <charset val="134"/>
    </font>
    <font>
      <b/>
      <sz val="11"/>
      <color rgb="FF1F497D"/>
      <name val="宋体"/>
      <charset val="134"/>
    </font>
    <font>
      <b/>
      <sz val="18"/>
      <color rgb="FF1F497D"/>
      <name val="宋体"/>
      <charset val="134"/>
    </font>
    <font>
      <i/>
      <sz val="11"/>
      <color rgb="FF7F7F7F"/>
      <name val="宋体"/>
      <charset val="134"/>
    </font>
    <font>
      <b/>
      <sz val="15"/>
      <color rgb="FF1F497D"/>
      <name val="宋体"/>
      <charset val="134"/>
    </font>
    <font>
      <sz val="10"/>
      <name val="Arial"/>
      <charset val="134"/>
    </font>
    <font>
      <b/>
      <sz val="13"/>
      <color rgb="FF1F497D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  <font>
      <sz val="12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808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82">
    <xf numFmtId="0" fontId="0" fillId="0" borderId="0">
      <alignment vertical="center"/>
    </xf>
    <xf numFmtId="42" fontId="35" fillId="0" borderId="0" applyProtection="0">
      <alignment vertical="center"/>
    </xf>
    <xf numFmtId="0" fontId="0" fillId="0" borderId="0">
      <alignment vertical="center"/>
    </xf>
    <xf numFmtId="0" fontId="35" fillId="0" borderId="0">
      <protection locked="0"/>
    </xf>
    <xf numFmtId="0" fontId="12" fillId="0" borderId="0" applyProtection="0"/>
    <xf numFmtId="177" fontId="35" fillId="0" borderId="0" applyProtection="0">
      <alignment vertical="center"/>
    </xf>
    <xf numFmtId="0" fontId="35" fillId="0" borderId="0">
      <alignment vertical="center"/>
    </xf>
    <xf numFmtId="0" fontId="35" fillId="4" borderId="0" applyProtection="0">
      <alignment vertical="center"/>
    </xf>
    <xf numFmtId="0" fontId="36" fillId="5" borderId="14" applyProtection="0">
      <alignment vertical="center"/>
    </xf>
    <xf numFmtId="0" fontId="35" fillId="0" borderId="0">
      <protection locked="0"/>
    </xf>
    <xf numFmtId="41" fontId="35" fillId="0" borderId="0" applyProtection="0">
      <alignment vertical="center"/>
    </xf>
    <xf numFmtId="0" fontId="35" fillId="6" borderId="0" applyProtection="0">
      <alignment vertical="center"/>
    </xf>
    <xf numFmtId="0" fontId="37" fillId="7" borderId="0" applyProtection="0">
      <alignment vertical="center"/>
    </xf>
    <xf numFmtId="43" fontId="35" fillId="0" borderId="0">
      <alignment vertical="top"/>
      <protection locked="0"/>
    </xf>
    <xf numFmtId="0" fontId="38" fillId="8" borderId="0" applyProtection="0">
      <alignment vertical="center"/>
    </xf>
    <xf numFmtId="0" fontId="39" fillId="0" borderId="0" applyProtection="0">
      <alignment vertical="center"/>
    </xf>
    <xf numFmtId="9" fontId="35" fillId="0" borderId="0" applyProtection="0">
      <alignment vertical="center"/>
    </xf>
    <xf numFmtId="0" fontId="40" fillId="0" borderId="0" applyProtection="0">
      <alignment vertical="center"/>
    </xf>
    <xf numFmtId="0" fontId="41" fillId="0" borderId="0">
      <protection locked="0"/>
    </xf>
    <xf numFmtId="0" fontId="35" fillId="9" borderId="15" applyProtection="0">
      <alignment vertical="center"/>
    </xf>
    <xf numFmtId="0" fontId="1" fillId="0" borderId="0">
      <alignment vertical="center"/>
    </xf>
    <xf numFmtId="0" fontId="38" fillId="10" borderId="0" applyProtection="0">
      <alignment vertical="center"/>
    </xf>
    <xf numFmtId="0" fontId="42" fillId="0" borderId="0" applyProtection="0">
      <alignment vertical="center"/>
    </xf>
    <xf numFmtId="0" fontId="17" fillId="0" borderId="0" applyProtection="0">
      <alignment vertical="center"/>
    </xf>
    <xf numFmtId="0" fontId="43" fillId="0" borderId="0" applyProtection="0">
      <alignment vertical="center"/>
    </xf>
    <xf numFmtId="0" fontId="44" fillId="0" borderId="0" applyProtection="0">
      <alignment vertical="center"/>
    </xf>
    <xf numFmtId="0" fontId="45" fillId="0" borderId="16" applyProtection="0">
      <alignment vertical="center"/>
    </xf>
    <xf numFmtId="0" fontId="46" fillId="0" borderId="0" applyProtection="0"/>
    <xf numFmtId="0" fontId="47" fillId="0" borderId="16" applyProtection="0">
      <alignment vertical="center"/>
    </xf>
    <xf numFmtId="0" fontId="46" fillId="0" borderId="0"/>
    <xf numFmtId="0" fontId="38" fillId="11" borderId="0" applyProtection="0">
      <alignment vertical="center"/>
    </xf>
    <xf numFmtId="0" fontId="42" fillId="0" borderId="17" applyProtection="0">
      <alignment vertical="center"/>
    </xf>
    <xf numFmtId="0" fontId="38" fillId="12" borderId="0" applyProtection="0">
      <alignment vertical="center"/>
    </xf>
    <xf numFmtId="0" fontId="48" fillId="13" borderId="18" applyProtection="0">
      <alignment vertical="center"/>
    </xf>
    <xf numFmtId="0" fontId="49" fillId="13" borderId="14" applyProtection="0">
      <alignment vertical="center"/>
    </xf>
    <xf numFmtId="0" fontId="50" fillId="14" borderId="19" applyProtection="0">
      <alignment vertical="center"/>
    </xf>
    <xf numFmtId="0" fontId="35" fillId="15" borderId="0" applyProtection="0">
      <alignment vertical="center"/>
    </xf>
    <xf numFmtId="0" fontId="38" fillId="16" borderId="0" applyProtection="0">
      <alignment vertical="center"/>
    </xf>
    <xf numFmtId="0" fontId="51" fillId="0" borderId="20" applyProtection="0">
      <alignment vertical="center"/>
    </xf>
    <xf numFmtId="0" fontId="52" fillId="0" borderId="21" applyProtection="0">
      <alignment vertical="center"/>
    </xf>
    <xf numFmtId="0" fontId="53" fillId="17" borderId="0" applyProtection="0">
      <alignment vertical="center"/>
    </xf>
    <xf numFmtId="0" fontId="54" fillId="18" borderId="0" applyProtection="0">
      <alignment vertical="center"/>
    </xf>
    <xf numFmtId="0" fontId="35" fillId="0" borderId="0">
      <protection locked="0"/>
    </xf>
    <xf numFmtId="0" fontId="12" fillId="0" borderId="0">
      <protection locked="0"/>
    </xf>
    <xf numFmtId="0" fontId="35" fillId="19" borderId="0" applyProtection="0">
      <alignment vertical="center"/>
    </xf>
    <xf numFmtId="0" fontId="38" fillId="20" borderId="0" applyProtection="0">
      <alignment vertical="center"/>
    </xf>
    <xf numFmtId="0" fontId="35" fillId="21" borderId="0" applyProtection="0">
      <alignment vertical="center"/>
    </xf>
    <xf numFmtId="0" fontId="35" fillId="22" borderId="0" applyProtection="0">
      <alignment vertical="center"/>
    </xf>
    <xf numFmtId="0" fontId="35" fillId="23" borderId="0" applyProtection="0">
      <alignment vertical="center"/>
    </xf>
    <xf numFmtId="0" fontId="35" fillId="24" borderId="0" applyProtection="0">
      <alignment vertical="center"/>
    </xf>
    <xf numFmtId="0" fontId="0" fillId="0" borderId="0">
      <alignment vertical="center"/>
    </xf>
    <xf numFmtId="0" fontId="38" fillId="25" borderId="0" applyProtection="0">
      <alignment vertical="center"/>
    </xf>
    <xf numFmtId="0" fontId="38" fillId="26" borderId="0" applyProtection="0">
      <alignment vertical="center"/>
    </xf>
    <xf numFmtId="0" fontId="35" fillId="27" borderId="0" applyProtection="0">
      <alignment vertical="center"/>
    </xf>
    <xf numFmtId="0" fontId="35" fillId="28" borderId="0" applyProtection="0">
      <alignment vertical="center"/>
    </xf>
    <xf numFmtId="0" fontId="38" fillId="29" borderId="0" applyProtection="0">
      <alignment vertical="center"/>
    </xf>
    <xf numFmtId="0" fontId="35" fillId="0" borderId="0" applyProtection="0"/>
    <xf numFmtId="0" fontId="35" fillId="30" borderId="0" applyProtection="0">
      <alignment vertical="center"/>
    </xf>
    <xf numFmtId="0" fontId="38" fillId="31" borderId="0" applyProtection="0">
      <alignment vertical="center"/>
    </xf>
    <xf numFmtId="0" fontId="38" fillId="32" borderId="0" applyProtection="0">
      <alignment vertical="center"/>
    </xf>
    <xf numFmtId="0" fontId="55" fillId="0" borderId="0"/>
    <xf numFmtId="0" fontId="35" fillId="33" borderId="0" applyProtection="0">
      <alignment vertical="center"/>
    </xf>
    <xf numFmtId="0" fontId="38" fillId="34" borderId="0" applyProtection="0">
      <alignment vertical="center"/>
    </xf>
    <xf numFmtId="0" fontId="10" fillId="0" borderId="0" applyProtection="0"/>
    <xf numFmtId="0" fontId="12" fillId="0" borderId="0">
      <alignment vertical="center"/>
    </xf>
    <xf numFmtId="0" fontId="35" fillId="0" borderId="0" applyProtection="0">
      <alignment vertical="center"/>
    </xf>
    <xf numFmtId="0" fontId="12" fillId="0" borderId="0"/>
    <xf numFmtId="0" fontId="35" fillId="0" borderId="0">
      <alignment vertical="center"/>
    </xf>
    <xf numFmtId="0" fontId="12" fillId="0" borderId="0" applyProtection="0">
      <alignment vertical="center"/>
    </xf>
    <xf numFmtId="0" fontId="46" fillId="0" borderId="0">
      <protection locked="0"/>
    </xf>
    <xf numFmtId="0" fontId="35" fillId="0" borderId="0">
      <alignment vertical="center"/>
    </xf>
    <xf numFmtId="0" fontId="35" fillId="0" borderId="0"/>
    <xf numFmtId="0" fontId="12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35" borderId="0">
      <protection locked="0"/>
    </xf>
    <xf numFmtId="0" fontId="35" fillId="0" borderId="0">
      <alignment vertical="center"/>
    </xf>
    <xf numFmtId="0" fontId="41" fillId="0" borderId="0" applyProtection="0">
      <alignment vertical="center"/>
    </xf>
    <xf numFmtId="0" fontId="10" fillId="0" borderId="0" applyProtection="0">
      <alignment vertical="center"/>
    </xf>
    <xf numFmtId="0" fontId="12" fillId="0" borderId="0">
      <alignment vertical="center"/>
    </xf>
    <xf numFmtId="0" fontId="12" fillId="0" borderId="0" applyProtection="0">
      <alignment vertical="center"/>
    </xf>
    <xf numFmtId="0" fontId="56" fillId="0" borderId="0" applyProtection="0">
      <alignment vertical="center"/>
    </xf>
  </cellStyleXfs>
  <cellXfs count="211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1" xfId="72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/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176" fontId="16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78" fontId="17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178" fontId="14" fillId="0" borderId="1" xfId="67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78" fontId="15" fillId="0" borderId="1" xfId="64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176" fontId="18" fillId="0" borderId="0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176" fontId="13" fillId="0" borderId="6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 wrapText="1"/>
    </xf>
    <xf numFmtId="176" fontId="19" fillId="0" borderId="2" xfId="0" applyNumberFormat="1" applyFont="1" applyFill="1" applyBorder="1" applyAlignment="1">
      <alignment horizontal="center" vertical="center" wrapText="1"/>
    </xf>
    <xf numFmtId="176" fontId="19" fillId="0" borderId="3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10" fontId="20" fillId="0" borderId="1" xfId="0" applyNumberFormat="1" applyFont="1" applyFill="1" applyBorder="1" applyAlignment="1">
      <alignment horizontal="left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10" fontId="14" fillId="0" borderId="1" xfId="0" applyNumberFormat="1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80" fontId="1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81" fontId="14" fillId="0" borderId="1" xfId="0" applyNumberFormat="1" applyFont="1" applyFill="1" applyBorder="1" applyAlignment="1">
      <alignment vertical="center" wrapText="1"/>
    </xf>
    <xf numFmtId="31" fontId="14" fillId="0" borderId="1" xfId="0" applyNumberFormat="1" applyFont="1" applyFill="1" applyBorder="1" applyAlignment="1">
      <alignment horizontal="center" vertical="center" wrapText="1"/>
    </xf>
    <xf numFmtId="176" fontId="23" fillId="0" borderId="1" xfId="67" applyNumberFormat="1" applyFont="1" applyFill="1" applyBorder="1" applyAlignment="1">
      <alignment horizontal="center" vertical="center" wrapText="1"/>
    </xf>
    <xf numFmtId="181" fontId="14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179" fontId="16" fillId="0" borderId="0" xfId="0" applyNumberFormat="1" applyFont="1" applyFill="1" applyBorder="1" applyAlignment="1">
      <alignment horizontal="center" vertical="center" wrapText="1"/>
    </xf>
    <xf numFmtId="176" fontId="25" fillId="0" borderId="0" xfId="0" applyNumberFormat="1" applyFont="1" applyFill="1" applyBorder="1" applyAlignment="1">
      <alignment horizontal="center" vertical="center" wrapText="1"/>
    </xf>
    <xf numFmtId="178" fontId="25" fillId="0" borderId="0" xfId="0" applyNumberFormat="1" applyFont="1" applyFill="1" applyBorder="1" applyAlignment="1">
      <alignment horizontal="center" vertical="center" wrapText="1"/>
    </xf>
    <xf numFmtId="176" fontId="26" fillId="0" borderId="6" xfId="0" applyNumberFormat="1" applyFont="1" applyFill="1" applyBorder="1" applyAlignment="1">
      <alignment horizontal="center" vertical="center" wrapText="1"/>
    </xf>
    <xf numFmtId="178" fontId="26" fillId="0" borderId="6" xfId="0" applyNumberFormat="1" applyFont="1" applyFill="1" applyBorder="1" applyAlignment="1">
      <alignment horizontal="center" vertical="center" wrapText="1"/>
    </xf>
    <xf numFmtId="176" fontId="19" fillId="0" borderId="5" xfId="0" applyNumberFormat="1" applyFont="1" applyFill="1" applyBorder="1" applyAlignment="1">
      <alignment horizontal="center" vertical="center" wrapText="1"/>
    </xf>
    <xf numFmtId="178" fontId="19" fillId="0" borderId="5" xfId="0" applyNumberFormat="1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 wrapText="1"/>
    </xf>
    <xf numFmtId="176" fontId="19" fillId="0" borderId="7" xfId="0" applyNumberFormat="1" applyFont="1" applyFill="1" applyBorder="1" applyAlignment="1">
      <alignment horizontal="center" vertical="center" wrapText="1"/>
    </xf>
    <xf numFmtId="178" fontId="19" fillId="0" borderId="7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82" fontId="14" fillId="0" borderId="1" xfId="0" applyNumberFormat="1" applyFont="1" applyFill="1" applyBorder="1" applyAlignment="1">
      <alignment horizontal="center" vertical="center" wrapText="1"/>
    </xf>
    <xf numFmtId="178" fontId="18" fillId="0" borderId="0" xfId="0" applyNumberFormat="1" applyFont="1" applyFill="1" applyBorder="1" applyAlignment="1">
      <alignment horizontal="center" vertical="center" wrapText="1"/>
    </xf>
    <xf numFmtId="178" fontId="13" fillId="0" borderId="6" xfId="0" applyNumberFormat="1" applyFont="1" applyFill="1" applyBorder="1" applyAlignment="1">
      <alignment horizontal="center" vertical="center" wrapText="1"/>
    </xf>
    <xf numFmtId="178" fontId="19" fillId="0" borderId="8" xfId="0" applyNumberFormat="1" applyFont="1" applyFill="1" applyBorder="1" applyAlignment="1">
      <alignment horizontal="center" vertical="center" wrapText="1"/>
    </xf>
    <xf numFmtId="178" fontId="19" fillId="0" borderId="6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27" fillId="0" borderId="0" xfId="0" applyFont="1" applyFill="1" applyBorder="1" applyAlignment="1"/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 applyAlignment="1"/>
    <xf numFmtId="43" fontId="28" fillId="0" borderId="0" xfId="13" applyNumberFormat="1" applyFont="1" applyAlignment="1">
      <alignment horizontal="right"/>
      <protection locked="0"/>
    </xf>
    <xf numFmtId="0" fontId="28" fillId="0" borderId="0" xfId="0" applyFont="1" applyFill="1" applyBorder="1" applyAlignment="1">
      <alignment horizontal="right"/>
    </xf>
    <xf numFmtId="0" fontId="29" fillId="0" borderId="0" xfId="63" applyFont="1" applyFill="1" applyBorder="1" applyAlignment="1" applyProtection="1">
      <alignment horizontal="center" vertical="center" wrapText="1"/>
    </xf>
    <xf numFmtId="0" fontId="30" fillId="0" borderId="1" xfId="63" applyFont="1" applyFill="1" applyBorder="1" applyAlignment="1" applyProtection="1">
      <alignment horizontal="center" vertical="center"/>
    </xf>
    <xf numFmtId="0" fontId="30" fillId="0" borderId="1" xfId="63" applyFont="1" applyFill="1" applyBorder="1" applyAlignment="1" applyProtection="1">
      <alignment horizontal="center" vertical="center" wrapText="1"/>
    </xf>
    <xf numFmtId="43" fontId="30" fillId="0" borderId="1" xfId="13" applyNumberFormat="1" applyFont="1" applyFill="1" applyBorder="1" applyAlignment="1">
      <alignment horizontal="center" vertical="center" wrapText="1"/>
      <protection locked="0"/>
    </xf>
    <xf numFmtId="0" fontId="30" fillId="0" borderId="1" xfId="63" applyFont="1" applyFill="1" applyBorder="1" applyAlignment="1" applyProtection="1">
      <alignment horizontal="left" vertical="center"/>
    </xf>
    <xf numFmtId="43" fontId="30" fillId="0" borderId="1" xfId="13" applyNumberFormat="1" applyFont="1" applyFill="1" applyBorder="1" applyAlignment="1">
      <alignment horizontal="right" vertical="center" wrapText="1"/>
      <protection locked="0"/>
    </xf>
    <xf numFmtId="0" fontId="30" fillId="0" borderId="1" xfId="63" applyFont="1" applyFill="1" applyBorder="1" applyAlignment="1" applyProtection="1">
      <alignment horizontal="left" vertical="center" wrapText="1"/>
    </xf>
    <xf numFmtId="43" fontId="30" fillId="0" borderId="1" xfId="63" applyNumberFormat="1" applyFont="1" applyFill="1" applyBorder="1" applyAlignment="1" applyProtection="1">
      <alignment horizontal="left" vertical="center" wrapText="1"/>
    </xf>
    <xf numFmtId="0" fontId="11" fillId="0" borderId="1" xfId="63" applyFont="1" applyFill="1" applyBorder="1" applyAlignment="1" applyProtection="1">
      <alignment horizontal="center" vertical="center"/>
    </xf>
    <xf numFmtId="0" fontId="11" fillId="0" borderId="1" xfId="63" applyFont="1" applyFill="1" applyBorder="1" applyAlignment="1" applyProtection="1">
      <alignment horizontal="left" vertical="center" wrapText="1"/>
    </xf>
    <xf numFmtId="0" fontId="11" fillId="2" borderId="1" xfId="63" applyFont="1" applyFill="1" applyBorder="1" applyAlignment="1" applyProtection="1">
      <alignment vertical="center" wrapText="1"/>
    </xf>
    <xf numFmtId="43" fontId="11" fillId="0" borderId="1" xfId="13" applyNumberFormat="1" applyFont="1" applyFill="1" applyBorder="1" applyAlignment="1">
      <alignment horizontal="right" vertical="center" wrapText="1"/>
      <protection locked="0"/>
    </xf>
    <xf numFmtId="0" fontId="31" fillId="2" borderId="1" xfId="63" applyNumberFormat="1" applyFont="1" applyFill="1" applyBorder="1" applyAlignment="1" applyProtection="1">
      <alignment horizontal="left" vertical="center" wrapText="1"/>
    </xf>
    <xf numFmtId="43" fontId="11" fillId="2" borderId="1" xfId="13" applyNumberFormat="1" applyFont="1" applyFill="1" applyBorder="1" applyAlignment="1">
      <alignment horizontal="right" vertical="center" wrapText="1"/>
      <protection locked="0"/>
    </xf>
    <xf numFmtId="0" fontId="11" fillId="2" borderId="1" xfId="63" applyFont="1" applyFill="1" applyBorder="1" applyAlignment="1" applyProtection="1">
      <alignment horizontal="left" vertical="center" wrapText="1"/>
    </xf>
    <xf numFmtId="0" fontId="30" fillId="2" borderId="5" xfId="56" applyNumberFormat="1" applyFont="1" applyFill="1" applyBorder="1" applyAlignment="1" applyProtection="1">
      <alignment horizontal="center" vertical="center" wrapText="1"/>
    </xf>
    <xf numFmtId="0" fontId="11" fillId="2" borderId="1" xfId="56" applyNumberFormat="1" applyFont="1" applyFill="1" applyBorder="1" applyAlignment="1" applyProtection="1">
      <alignment horizontal="left" vertical="center" wrapText="1"/>
    </xf>
    <xf numFmtId="0" fontId="30" fillId="2" borderId="7" xfId="56" applyNumberFormat="1" applyFont="1" applyFill="1" applyBorder="1" applyAlignment="1" applyProtection="1">
      <alignment horizontal="center" vertical="center" wrapText="1"/>
    </xf>
    <xf numFmtId="0" fontId="11" fillId="2" borderId="2" xfId="56" applyNumberFormat="1" applyFont="1" applyFill="1" applyBorder="1" applyAlignment="1" applyProtection="1">
      <alignment horizontal="left" vertical="center" wrapText="1"/>
    </xf>
    <xf numFmtId="0" fontId="11" fillId="2" borderId="3" xfId="56" applyNumberFormat="1" applyFont="1" applyFill="1" applyBorder="1" applyAlignment="1" applyProtection="1">
      <alignment horizontal="left" vertical="center" wrapText="1"/>
    </xf>
    <xf numFmtId="0" fontId="11" fillId="2" borderId="4" xfId="56" applyNumberFormat="1" applyFont="1" applyFill="1" applyBorder="1" applyAlignment="1" applyProtection="1">
      <alignment horizontal="left" vertical="center" wrapText="1"/>
    </xf>
    <xf numFmtId="0" fontId="30" fillId="2" borderId="9" xfId="56" applyNumberFormat="1" applyFont="1" applyFill="1" applyBorder="1" applyAlignment="1" applyProtection="1">
      <alignment horizontal="center" vertical="center" wrapText="1"/>
    </xf>
    <xf numFmtId="0" fontId="11" fillId="2" borderId="5" xfId="56" applyNumberFormat="1" applyFont="1" applyFill="1" applyBorder="1" applyAlignment="1" applyProtection="1">
      <alignment horizontal="left" vertical="center" wrapText="1"/>
    </xf>
    <xf numFmtId="0" fontId="11" fillId="2" borderId="9" xfId="56" applyNumberFormat="1" applyFont="1" applyFill="1" applyBorder="1" applyAlignment="1" applyProtection="1">
      <alignment horizontal="left" vertical="center" wrapText="1"/>
    </xf>
    <xf numFmtId="0" fontId="11" fillId="2" borderId="1" xfId="56" applyNumberFormat="1" applyFont="1" applyFill="1" applyBorder="1" applyAlignment="1" applyProtection="1">
      <alignment horizontal="center" vertical="center" wrapText="1"/>
    </xf>
    <xf numFmtId="0" fontId="11" fillId="2" borderId="7" xfId="56" applyNumberFormat="1" applyFont="1" applyFill="1" applyBorder="1" applyAlignment="1" applyProtection="1">
      <alignment horizontal="left" vertical="center" wrapText="1"/>
    </xf>
    <xf numFmtId="0" fontId="11" fillId="2" borderId="10" xfId="56" applyNumberFormat="1" applyFont="1" applyFill="1" applyBorder="1" applyAlignment="1" applyProtection="1">
      <alignment horizontal="left" vertical="center" wrapText="1"/>
    </xf>
    <xf numFmtId="0" fontId="11" fillId="2" borderId="8" xfId="56" applyNumberFormat="1" applyFont="1" applyFill="1" applyBorder="1" applyAlignment="1" applyProtection="1">
      <alignment horizontal="left" vertical="center" wrapText="1"/>
    </xf>
    <xf numFmtId="0" fontId="11" fillId="2" borderId="11" xfId="56" applyNumberFormat="1" applyFont="1" applyFill="1" applyBorder="1" applyAlignment="1" applyProtection="1">
      <alignment horizontal="left" vertical="center" wrapText="1"/>
    </xf>
    <xf numFmtId="0" fontId="11" fillId="2" borderId="12" xfId="56" applyNumberFormat="1" applyFont="1" applyFill="1" applyBorder="1" applyAlignment="1" applyProtection="1">
      <alignment horizontal="left" vertical="center" wrapText="1"/>
    </xf>
    <xf numFmtId="0" fontId="11" fillId="2" borderId="6" xfId="56" applyNumberFormat="1" applyFont="1" applyFill="1" applyBorder="1" applyAlignment="1" applyProtection="1">
      <alignment horizontal="left" vertical="center" wrapText="1"/>
    </xf>
    <xf numFmtId="0" fontId="11" fillId="2" borderId="13" xfId="56" applyNumberFormat="1" applyFont="1" applyFill="1" applyBorder="1" applyAlignment="1" applyProtection="1">
      <alignment horizontal="left" vertical="center" wrapText="1"/>
    </xf>
    <xf numFmtId="0" fontId="11" fillId="2" borderId="10" xfId="56" applyNumberFormat="1" applyFont="1" applyFill="1" applyBorder="1" applyAlignment="1" applyProtection="1">
      <alignment horizontal="center" vertical="center" wrapText="1" shrinkToFit="1"/>
    </xf>
    <xf numFmtId="0" fontId="11" fillId="2" borderId="8" xfId="56" applyNumberFormat="1" applyFont="1" applyFill="1" applyBorder="1" applyAlignment="1" applyProtection="1">
      <alignment horizontal="center" vertical="center" wrapText="1" shrinkToFit="1"/>
    </xf>
    <xf numFmtId="0" fontId="11" fillId="2" borderId="11" xfId="56" applyNumberFormat="1" applyFont="1" applyFill="1" applyBorder="1" applyAlignment="1" applyProtection="1">
      <alignment horizontal="center" vertical="center" wrapText="1" shrinkToFit="1"/>
    </xf>
    <xf numFmtId="0" fontId="30" fillId="0" borderId="5" xfId="56" applyNumberFormat="1" applyFont="1" applyFill="1" applyBorder="1" applyAlignment="1" applyProtection="1">
      <alignment horizontal="center" vertical="center" wrapText="1"/>
    </xf>
    <xf numFmtId="0" fontId="11" fillId="0" borderId="1" xfId="56" applyNumberFormat="1" applyFont="1" applyFill="1" applyBorder="1" applyAlignment="1" applyProtection="1">
      <alignment horizontal="left" vertical="center" wrapText="1"/>
    </xf>
    <xf numFmtId="0" fontId="11" fillId="0" borderId="1" xfId="63" applyFont="1" applyFill="1" applyBorder="1" applyAlignment="1" applyProtection="1">
      <alignment vertical="center" wrapText="1"/>
    </xf>
    <xf numFmtId="0" fontId="30" fillId="0" borderId="9" xfId="56" applyNumberFormat="1" applyFont="1" applyFill="1" applyBorder="1" applyAlignment="1" applyProtection="1">
      <alignment horizontal="center" vertical="center" wrapText="1"/>
    </xf>
    <xf numFmtId="0" fontId="11" fillId="0" borderId="2" xfId="56" applyNumberFormat="1" applyFont="1" applyFill="1" applyBorder="1" applyAlignment="1" applyProtection="1">
      <alignment horizontal="left" vertical="center" wrapText="1"/>
    </xf>
    <xf numFmtId="0" fontId="11" fillId="0" borderId="3" xfId="56" applyNumberFormat="1" applyFont="1" applyFill="1" applyBorder="1" applyAlignment="1" applyProtection="1">
      <alignment horizontal="left" vertical="center" wrapText="1"/>
    </xf>
    <xf numFmtId="0" fontId="11" fillId="0" borderId="4" xfId="56" applyNumberFormat="1" applyFont="1" applyFill="1" applyBorder="1" applyAlignment="1" applyProtection="1">
      <alignment horizontal="left" vertical="center" wrapText="1"/>
    </xf>
    <xf numFmtId="43" fontId="32" fillId="0" borderId="1" xfId="13" applyNumberFormat="1" applyFont="1" applyFill="1" applyBorder="1" applyAlignment="1">
      <alignment horizontal="right" vertical="center" wrapText="1"/>
      <protection locked="0"/>
    </xf>
    <xf numFmtId="0" fontId="30" fillId="0" borderId="7" xfId="56" applyNumberFormat="1" applyFont="1" applyFill="1" applyBorder="1" applyAlignment="1" applyProtection="1">
      <alignment horizontal="center" vertical="center" wrapText="1"/>
    </xf>
    <xf numFmtId="0" fontId="30" fillId="0" borderId="1" xfId="56" applyNumberFormat="1" applyFont="1" applyFill="1" applyBorder="1" applyAlignment="1" applyProtection="1">
      <alignment horizontal="center" vertical="center" wrapText="1"/>
    </xf>
    <xf numFmtId="0" fontId="11" fillId="2" borderId="4" xfId="56" applyNumberFormat="1" applyFont="1" applyFill="1" applyBorder="1" applyAlignment="1" applyProtection="1">
      <alignment vertical="center" wrapText="1"/>
    </xf>
    <xf numFmtId="0" fontId="30" fillId="0" borderId="2" xfId="63" applyFont="1" applyFill="1" applyBorder="1" applyAlignment="1" applyProtection="1">
      <alignment horizontal="left" vertical="center" wrapText="1"/>
    </xf>
    <xf numFmtId="0" fontId="30" fillId="0" borderId="3" xfId="63" applyFont="1" applyFill="1" applyBorder="1" applyAlignment="1" applyProtection="1">
      <alignment horizontal="left" vertical="center" wrapText="1"/>
    </xf>
    <xf numFmtId="0" fontId="30" fillId="0" borderId="4" xfId="63" applyFont="1" applyFill="1" applyBorder="1" applyAlignment="1" applyProtection="1">
      <alignment horizontal="left" vertical="center" wrapText="1"/>
    </xf>
    <xf numFmtId="0" fontId="33" fillId="0" borderId="1" xfId="81" applyNumberFormat="1" applyFont="1" applyFill="1" applyBorder="1" applyAlignment="1" applyProtection="1">
      <alignment horizontal="center" vertical="center" wrapText="1"/>
    </xf>
    <xf numFmtId="43" fontId="33" fillId="0" borderId="1" xfId="13" applyNumberFormat="1" applyFont="1" applyBorder="1" applyAlignment="1" applyProtection="1">
      <alignment horizontal="right" vertical="center" wrapText="1"/>
    </xf>
    <xf numFmtId="0" fontId="33" fillId="0" borderId="1" xfId="81" applyNumberFormat="1" applyFont="1" applyFill="1" applyBorder="1" applyAlignment="1" applyProtection="1">
      <alignment horizontal="left" vertical="center" wrapText="1"/>
    </xf>
    <xf numFmtId="0" fontId="34" fillId="0" borderId="1" xfId="81" applyNumberFormat="1" applyFont="1" applyFill="1" applyBorder="1" applyAlignment="1" applyProtection="1">
      <alignment horizontal="center" vertical="center" wrapText="1"/>
    </xf>
    <xf numFmtId="43" fontId="34" fillId="0" borderId="1" xfId="13" applyNumberFormat="1" applyFont="1" applyBorder="1" applyAlignment="1" applyProtection="1">
      <alignment horizontal="right" vertical="center" wrapText="1"/>
    </xf>
    <xf numFmtId="0" fontId="28" fillId="0" borderId="1" xfId="81" applyNumberFormat="1" applyFont="1" applyFill="1" applyBorder="1" applyAlignment="1" applyProtection="1">
      <alignment horizontal="left" vertical="center" wrapText="1"/>
    </xf>
    <xf numFmtId="0" fontId="30" fillId="0" borderId="5" xfId="81" applyNumberFormat="1" applyFont="1" applyFill="1" applyBorder="1" applyAlignment="1" applyProtection="1">
      <alignment horizontal="center" vertical="center" wrapText="1"/>
    </xf>
    <xf numFmtId="0" fontId="31" fillId="0" borderId="1" xfId="81" applyNumberFormat="1" applyFont="1" applyFill="1" applyBorder="1" applyAlignment="1" applyProtection="1">
      <alignment horizontal="center" vertical="center" wrapText="1"/>
    </xf>
    <xf numFmtId="43" fontId="31" fillId="0" borderId="1" xfId="13" applyNumberFormat="1" applyFont="1" applyBorder="1" applyAlignment="1" applyProtection="1">
      <alignment horizontal="right" vertical="center" wrapText="1"/>
    </xf>
    <xf numFmtId="43" fontId="30" fillId="0" borderId="1" xfId="13" applyNumberFormat="1" applyFont="1" applyFill="1" applyBorder="1" applyAlignment="1">
      <alignment horizontal="left" vertical="center" wrapText="1"/>
      <protection locked="0"/>
    </xf>
    <xf numFmtId="43" fontId="11" fillId="0" borderId="1" xfId="13" applyNumberFormat="1" applyFont="1" applyFill="1" applyBorder="1" applyAlignment="1">
      <alignment horizontal="left" vertical="center" wrapText="1"/>
      <protection locked="0"/>
    </xf>
    <xf numFmtId="43" fontId="11" fillId="2" borderId="1" xfId="13" applyNumberFormat="1" applyFont="1" applyFill="1" applyBorder="1" applyAlignment="1">
      <alignment horizontal="left" vertical="center" wrapText="1"/>
      <protection locked="0"/>
    </xf>
    <xf numFmtId="49" fontId="28" fillId="2" borderId="1" xfId="0" applyNumberFormat="1" applyFont="1" applyFill="1" applyBorder="1" applyAlignment="1">
      <alignment horizontal="left" vertical="center" wrapText="1"/>
    </xf>
    <xf numFmtId="49" fontId="11" fillId="2" borderId="1" xfId="63" applyNumberFormat="1" applyFont="1" applyFill="1" applyBorder="1" applyAlignment="1" applyProtection="1">
      <alignment horizontal="left" vertical="center" wrapText="1"/>
    </xf>
    <xf numFmtId="0" fontId="28" fillId="2" borderId="1" xfId="79" applyFont="1" applyFill="1" applyBorder="1" applyAlignment="1">
      <alignment horizontal="left" vertical="center"/>
    </xf>
    <xf numFmtId="43" fontId="31" fillId="2" borderId="1" xfId="13" applyNumberFormat="1" applyFont="1" applyFill="1" applyBorder="1" applyAlignment="1">
      <alignment horizontal="left" vertical="center" wrapText="1"/>
      <protection locked="0"/>
    </xf>
    <xf numFmtId="43" fontId="31" fillId="2" borderId="1" xfId="13" applyNumberFormat="1" applyFont="1" applyFill="1" applyBorder="1" applyAlignment="1" applyProtection="1">
      <alignment horizontal="left" vertical="center" wrapText="1"/>
    </xf>
    <xf numFmtId="43" fontId="33" fillId="2" borderId="1" xfId="13" applyNumberFormat="1" applyFont="1" applyFill="1" applyBorder="1" applyAlignment="1" applyProtection="1">
      <alignment horizontal="left" vertical="center" wrapText="1"/>
    </xf>
    <xf numFmtId="43" fontId="28" fillId="0" borderId="1" xfId="13" applyNumberFormat="1" applyFont="1" applyBorder="1" applyAlignment="1" applyProtection="1">
      <alignment horizontal="left" vertical="center" wrapText="1"/>
    </xf>
    <xf numFmtId="43" fontId="31" fillId="0" borderId="1" xfId="13" applyNumberFormat="1" applyFont="1" applyBorder="1" applyAlignment="1" applyProtection="1">
      <alignment horizontal="left" vertical="center" wrapText="1"/>
    </xf>
    <xf numFmtId="0" fontId="30" fillId="0" borderId="9" xfId="81" applyNumberFormat="1" applyFont="1" applyFill="1" applyBorder="1" applyAlignment="1" applyProtection="1">
      <alignment horizontal="center" vertical="center" wrapText="1"/>
    </xf>
    <xf numFmtId="0" fontId="11" fillId="0" borderId="1" xfId="81" applyNumberFormat="1" applyFont="1" applyFill="1" applyBorder="1" applyAlignment="1" applyProtection="1">
      <alignment horizontal="left" vertical="center" wrapText="1"/>
    </xf>
    <xf numFmtId="43" fontId="11" fillId="0" borderId="1" xfId="13" applyNumberFormat="1" applyFont="1" applyBorder="1" applyAlignment="1" applyProtection="1">
      <alignment horizontal="right" vertical="center" wrapText="1"/>
    </xf>
    <xf numFmtId="0" fontId="11" fillId="0" borderId="1" xfId="80" applyFont="1" applyFill="1" applyBorder="1" applyAlignment="1">
      <alignment horizontal="left" vertical="center" wrapText="1"/>
    </xf>
    <xf numFmtId="0" fontId="30" fillId="0" borderId="7" xfId="81" applyNumberFormat="1" applyFont="1" applyFill="1" applyBorder="1" applyAlignment="1" applyProtection="1">
      <alignment horizontal="center" vertical="center" wrapText="1"/>
    </xf>
    <xf numFmtId="0" fontId="30" fillId="0" borderId="1" xfId="81" applyNumberFormat="1" applyFont="1" applyFill="1" applyBorder="1" applyAlignment="1" applyProtection="1">
      <alignment horizontal="center" vertical="center" wrapText="1"/>
    </xf>
    <xf numFmtId="0" fontId="11" fillId="0" borderId="2" xfId="81" applyNumberFormat="1" applyFont="1" applyFill="1" applyBorder="1" applyAlignment="1" applyProtection="1">
      <alignment horizontal="left" vertical="center" wrapText="1"/>
    </xf>
    <xf numFmtId="0" fontId="11" fillId="0" borderId="3" xfId="81" applyNumberFormat="1" applyFont="1" applyFill="1" applyBorder="1" applyAlignment="1" applyProtection="1">
      <alignment horizontal="left" vertical="center" wrapText="1"/>
    </xf>
    <xf numFmtId="0" fontId="11" fillId="0" borderId="4" xfId="81" applyNumberFormat="1" applyFont="1" applyFill="1" applyBorder="1" applyAlignment="1" applyProtection="1">
      <alignment horizontal="left" vertical="center" wrapText="1"/>
    </xf>
    <xf numFmtId="0" fontId="11" fillId="2" borderId="2" xfId="81" applyNumberFormat="1" applyFont="1" applyFill="1" applyBorder="1" applyAlignment="1" applyProtection="1">
      <alignment horizontal="left" vertical="center" wrapText="1"/>
    </xf>
    <xf numFmtId="0" fontId="11" fillId="2" borderId="3" xfId="81" applyNumberFormat="1" applyFont="1" applyFill="1" applyBorder="1" applyAlignment="1" applyProtection="1">
      <alignment horizontal="left" vertical="center" wrapText="1"/>
    </xf>
    <xf numFmtId="0" fontId="11" fillId="2" borderId="4" xfId="81" applyNumberFormat="1" applyFont="1" applyFill="1" applyBorder="1" applyAlignment="1" applyProtection="1">
      <alignment horizontal="left" vertical="center" wrapText="1"/>
    </xf>
    <xf numFmtId="0" fontId="11" fillId="2" borderId="1" xfId="81" applyNumberFormat="1" applyFont="1" applyFill="1" applyBorder="1" applyAlignment="1" applyProtection="1">
      <alignment horizontal="left" vertical="center" wrapText="1"/>
    </xf>
    <xf numFmtId="43" fontId="11" fillId="2" borderId="1" xfId="13" applyNumberFormat="1" applyFont="1" applyFill="1" applyBorder="1" applyAlignment="1" applyProtection="1">
      <alignment horizontal="right" vertical="center" wrapText="1"/>
    </xf>
    <xf numFmtId="43" fontId="11" fillId="0" borderId="1" xfId="13" applyNumberFormat="1" applyFont="1" applyFill="1" applyBorder="1" applyAlignment="1" applyProtection="1">
      <alignment horizontal="right" vertical="center" wrapText="1"/>
    </xf>
    <xf numFmtId="0" fontId="30" fillId="2" borderId="7" xfId="81" applyNumberFormat="1" applyFont="1" applyFill="1" applyBorder="1" applyAlignment="1" applyProtection="1">
      <alignment horizontal="center" vertical="center" wrapText="1"/>
    </xf>
    <xf numFmtId="0" fontId="11" fillId="0" borderId="2" xfId="80" applyNumberFormat="1" applyFont="1" applyFill="1" applyBorder="1" applyAlignment="1">
      <alignment horizontal="left" vertical="center" wrapText="1"/>
    </xf>
    <xf numFmtId="0" fontId="11" fillId="0" borderId="3" xfId="80" applyNumberFormat="1" applyFont="1" applyFill="1" applyBorder="1" applyAlignment="1">
      <alignment horizontal="left" vertical="center" wrapText="1"/>
    </xf>
    <xf numFmtId="0" fontId="11" fillId="0" borderId="4" xfId="80" applyNumberFormat="1" applyFont="1" applyFill="1" applyBorder="1" applyAlignment="1">
      <alignment horizontal="left" vertical="center" wrapText="1"/>
    </xf>
    <xf numFmtId="0" fontId="11" fillId="0" borderId="1" xfId="80" applyNumberFormat="1" applyFont="1" applyFill="1" applyBorder="1" applyAlignment="1">
      <alignment horizontal="left" vertical="center" wrapText="1"/>
    </xf>
    <xf numFmtId="0" fontId="34" fillId="0" borderId="1" xfId="81" applyNumberFormat="1" applyFont="1" applyFill="1" applyBorder="1" applyAlignment="1" applyProtection="1">
      <alignment horizontal="left" vertical="center" wrapText="1"/>
    </xf>
    <xf numFmtId="0" fontId="28" fillId="0" borderId="5" xfId="0" applyFont="1" applyFill="1" applyBorder="1" applyAlignment="1">
      <alignment horizontal="center" vertical="center"/>
    </xf>
    <xf numFmtId="0" fontId="31" fillId="0" borderId="1" xfId="81" applyNumberFormat="1" applyFont="1" applyFill="1" applyBorder="1" applyAlignment="1" applyProtection="1">
      <alignment horizontal="left" vertical="center" wrapText="1"/>
    </xf>
    <xf numFmtId="0" fontId="28" fillId="0" borderId="7" xfId="0" applyFont="1" applyFill="1" applyBorder="1" applyAlignment="1">
      <alignment horizontal="center" vertical="center"/>
    </xf>
    <xf numFmtId="43" fontId="11" fillId="2" borderId="1" xfId="13" applyNumberFormat="1" applyFont="1" applyFill="1" applyBorder="1" applyAlignment="1" applyProtection="1">
      <alignment horizontal="left" vertical="center" wrapText="1"/>
    </xf>
    <xf numFmtId="43" fontId="11" fillId="3" borderId="1" xfId="13" applyNumberFormat="1" applyFont="1" applyFill="1" applyBorder="1" applyAlignment="1">
      <alignment horizontal="left" vertical="center" wrapText="1"/>
      <protection locked="0"/>
    </xf>
    <xf numFmtId="43" fontId="31" fillId="3" borderId="1" xfId="13" applyNumberFormat="1" applyFont="1" applyFill="1" applyBorder="1" applyAlignment="1">
      <alignment horizontal="left" vertical="center" wrapText="1"/>
      <protection locked="0"/>
    </xf>
    <xf numFmtId="43" fontId="11" fillId="0" borderId="1" xfId="13" applyNumberFormat="1" applyFont="1" applyFill="1" applyBorder="1" applyAlignment="1" applyProtection="1">
      <alignment horizontal="left" vertical="center" wrapText="1"/>
    </xf>
    <xf numFmtId="43" fontId="30" fillId="2" borderId="1" xfId="13" applyNumberFormat="1" applyFont="1" applyFill="1" applyBorder="1" applyAlignment="1">
      <alignment horizontal="left" vertical="center" wrapText="1"/>
      <protection locked="0"/>
    </xf>
    <xf numFmtId="43" fontId="33" fillId="0" borderId="1" xfId="13" applyNumberFormat="1" applyFont="1" applyBorder="1" applyAlignment="1" applyProtection="1">
      <alignment horizontal="left" vertical="center" wrapText="1"/>
    </xf>
    <xf numFmtId="43" fontId="27" fillId="0" borderId="1" xfId="13" applyNumberFormat="1" applyFont="1" applyBorder="1" applyAlignment="1" applyProtection="1">
      <alignment horizontal="left" vertical="center" wrapText="1"/>
    </xf>
  </cellXfs>
  <cellStyles count="82">
    <cellStyle name="常规" xfId="0" builtinId="0"/>
    <cellStyle name="货币[0]" xfId="1" builtinId="7"/>
    <cellStyle name="样式 15" xfId="2"/>
    <cellStyle name="常规_副本西藏自治区贫困县统筹整合使用财政涉农资金情况统计表（模版）参考表" xfId="3"/>
    <cellStyle name="常规 2 2 2 2" xfId="4"/>
    <cellStyle name="货币" xfId="5" builtinId="4"/>
    <cellStyle name="常规 12 3 2 2 2" xfId="6"/>
    <cellStyle name="20% - 强调文字颜色 3" xfId="7" builtinId="38"/>
    <cellStyle name="输入" xfId="8" builtinId="20"/>
    <cellStyle name="常规 14 10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常规 73" xfId="18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常规_项目投入明细_10" xfId="27"/>
    <cellStyle name="标题 2" xfId="28" builtinId="17"/>
    <cellStyle name="常规_项目投入明细_11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常规 51" xfId="42"/>
    <cellStyle name="常规 2 2 6" xfId="43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常规 101 2" xfId="50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常规_重新梳理十二五项目-3-10金主任办后改建设内容" xfId="60"/>
    <cellStyle name="40% - 强调文字颜色 6" xfId="61" builtinId="51"/>
    <cellStyle name="60% - 强调文字颜色 6" xfId="62" builtinId="52"/>
    <cellStyle name="常规 2" xfId="63"/>
    <cellStyle name="常规 3" xfId="64"/>
    <cellStyle name="常规 11" xfId="65"/>
    <cellStyle name="常规 8" xfId="66"/>
    <cellStyle name="常规_Sheet1" xfId="67"/>
    <cellStyle name="常规 10 5" xfId="68"/>
    <cellStyle name="常规_项目投入明细_8" xfId="69"/>
    <cellStyle name="常规 2 2 18" xfId="70"/>
    <cellStyle name="常规 16" xfId="71"/>
    <cellStyle name="常规 2 2 2" xfId="72"/>
    <cellStyle name="常规 2 2 3" xfId="73"/>
    <cellStyle name="常规 7 2" xfId="74"/>
    <cellStyle name="20% - 强调文字颜色 2 7 4 4" xfId="75"/>
    <cellStyle name="常规 100" xfId="76"/>
    <cellStyle name="常规 22" xfId="77"/>
    <cellStyle name="常规 3 2 4" xfId="78"/>
    <cellStyle name="常规 10" xfId="79"/>
    <cellStyle name="常规_扶贫资金整合明细表.调整" xfId="80"/>
    <cellStyle name="常规_整合明细.更新" xfId="8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19050</xdr:colOff>
      <xdr:row>21</xdr:row>
      <xdr:rowOff>0</xdr:rowOff>
    </xdr:from>
    <xdr:to>
      <xdr:col>14</xdr:col>
      <xdr:colOff>38735</xdr:colOff>
      <xdr:row>21</xdr:row>
      <xdr:rowOff>202565</xdr:rowOff>
    </xdr:to>
    <xdr:pic>
      <xdr:nvPicPr>
        <xdr:cNvPr id="2" name="图片 33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865090" y="19982180"/>
          <a:ext cx="1968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133350</xdr:colOff>
      <xdr:row>21</xdr:row>
      <xdr:rowOff>0</xdr:rowOff>
    </xdr:from>
    <xdr:to>
      <xdr:col>15</xdr:col>
      <xdr:colOff>266700</xdr:colOff>
      <xdr:row>21</xdr:row>
      <xdr:rowOff>202565</xdr:rowOff>
    </xdr:to>
    <xdr:pic>
      <xdr:nvPicPr>
        <xdr:cNvPr id="3" name="图片 333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9078575" y="19982180"/>
          <a:ext cx="13335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19050</xdr:colOff>
      <xdr:row>21</xdr:row>
      <xdr:rowOff>202565</xdr:rowOff>
    </xdr:to>
    <xdr:pic>
      <xdr:nvPicPr>
        <xdr:cNvPr id="4" name="图片 33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62670" y="19982180"/>
          <a:ext cx="1905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19050</xdr:colOff>
      <xdr:row>21</xdr:row>
      <xdr:rowOff>0</xdr:rowOff>
    </xdr:from>
    <xdr:to>
      <xdr:col>18</xdr:col>
      <xdr:colOff>38735</xdr:colOff>
      <xdr:row>21</xdr:row>
      <xdr:rowOff>202565</xdr:rowOff>
    </xdr:to>
    <xdr:pic>
      <xdr:nvPicPr>
        <xdr:cNvPr id="5" name="图片 33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81720" y="19982180"/>
          <a:ext cx="1968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6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7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8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9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10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11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12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13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189230</xdr:rowOff>
    </xdr:to>
    <xdr:pic>
      <xdr:nvPicPr>
        <xdr:cNvPr id="14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189230</xdr:rowOff>
    </xdr:to>
    <xdr:pic>
      <xdr:nvPicPr>
        <xdr:cNvPr id="15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16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</xdr:row>
      <xdr:rowOff>0</xdr:rowOff>
    </xdr:from>
    <xdr:to>
      <xdr:col>3</xdr:col>
      <xdr:colOff>737870</xdr:colOff>
      <xdr:row>4</xdr:row>
      <xdr:rowOff>171450</xdr:rowOff>
    </xdr:to>
    <xdr:pic>
      <xdr:nvPicPr>
        <xdr:cNvPr id="17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5035" y="232918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18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19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20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21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22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23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24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25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189230</xdr:rowOff>
    </xdr:to>
    <xdr:pic>
      <xdr:nvPicPr>
        <xdr:cNvPr id="26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189230</xdr:rowOff>
    </xdr:to>
    <xdr:pic>
      <xdr:nvPicPr>
        <xdr:cNvPr id="27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</xdr:row>
      <xdr:rowOff>0</xdr:rowOff>
    </xdr:from>
    <xdr:to>
      <xdr:col>3</xdr:col>
      <xdr:colOff>737870</xdr:colOff>
      <xdr:row>4</xdr:row>
      <xdr:rowOff>171450</xdr:rowOff>
    </xdr:to>
    <xdr:pic>
      <xdr:nvPicPr>
        <xdr:cNvPr id="28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5035" y="232918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29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30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31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32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33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34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35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36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189230</xdr:rowOff>
    </xdr:to>
    <xdr:pic>
      <xdr:nvPicPr>
        <xdr:cNvPr id="37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189230</xdr:rowOff>
    </xdr:to>
    <xdr:pic>
      <xdr:nvPicPr>
        <xdr:cNvPr id="38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39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40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41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42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43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44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45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46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47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189230</xdr:rowOff>
    </xdr:to>
    <xdr:pic>
      <xdr:nvPicPr>
        <xdr:cNvPr id="48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189230</xdr:rowOff>
    </xdr:to>
    <xdr:pic>
      <xdr:nvPicPr>
        <xdr:cNvPr id="49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50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</xdr:row>
      <xdr:rowOff>0</xdr:rowOff>
    </xdr:from>
    <xdr:to>
      <xdr:col>3</xdr:col>
      <xdr:colOff>737870</xdr:colOff>
      <xdr:row>4</xdr:row>
      <xdr:rowOff>171450</xdr:rowOff>
    </xdr:to>
    <xdr:pic>
      <xdr:nvPicPr>
        <xdr:cNvPr id="51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5035" y="232918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52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53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54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55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56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57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58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59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189230</xdr:rowOff>
    </xdr:to>
    <xdr:pic>
      <xdr:nvPicPr>
        <xdr:cNvPr id="60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189230</xdr:rowOff>
    </xdr:to>
    <xdr:pic>
      <xdr:nvPicPr>
        <xdr:cNvPr id="61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</xdr:row>
      <xdr:rowOff>0</xdr:rowOff>
    </xdr:from>
    <xdr:to>
      <xdr:col>3</xdr:col>
      <xdr:colOff>737870</xdr:colOff>
      <xdr:row>4</xdr:row>
      <xdr:rowOff>171450</xdr:rowOff>
    </xdr:to>
    <xdr:pic>
      <xdr:nvPicPr>
        <xdr:cNvPr id="62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5035" y="232918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63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64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65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66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67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68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69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70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189230</xdr:rowOff>
    </xdr:to>
    <xdr:pic>
      <xdr:nvPicPr>
        <xdr:cNvPr id="71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189230</xdr:rowOff>
    </xdr:to>
    <xdr:pic>
      <xdr:nvPicPr>
        <xdr:cNvPr id="72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73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74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75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76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77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78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79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80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81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189230</xdr:rowOff>
    </xdr:to>
    <xdr:pic>
      <xdr:nvPicPr>
        <xdr:cNvPr id="82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189230</xdr:rowOff>
    </xdr:to>
    <xdr:pic>
      <xdr:nvPicPr>
        <xdr:cNvPr id="83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84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</xdr:row>
      <xdr:rowOff>0</xdr:rowOff>
    </xdr:from>
    <xdr:to>
      <xdr:col>3</xdr:col>
      <xdr:colOff>737870</xdr:colOff>
      <xdr:row>4</xdr:row>
      <xdr:rowOff>171450</xdr:rowOff>
    </xdr:to>
    <xdr:pic>
      <xdr:nvPicPr>
        <xdr:cNvPr id="85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5035" y="232918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86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87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88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89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90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91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92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93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189230</xdr:rowOff>
    </xdr:to>
    <xdr:pic>
      <xdr:nvPicPr>
        <xdr:cNvPr id="94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189230</xdr:rowOff>
    </xdr:to>
    <xdr:pic>
      <xdr:nvPicPr>
        <xdr:cNvPr id="95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4</xdr:row>
      <xdr:rowOff>0</xdr:rowOff>
    </xdr:from>
    <xdr:to>
      <xdr:col>3</xdr:col>
      <xdr:colOff>737870</xdr:colOff>
      <xdr:row>4</xdr:row>
      <xdr:rowOff>171450</xdr:rowOff>
    </xdr:to>
    <xdr:pic>
      <xdr:nvPicPr>
        <xdr:cNvPr id="96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5035" y="232918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97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98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99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100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101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102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103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104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189230</xdr:rowOff>
    </xdr:to>
    <xdr:pic>
      <xdr:nvPicPr>
        <xdr:cNvPr id="105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189230</xdr:rowOff>
    </xdr:to>
    <xdr:pic>
      <xdr:nvPicPr>
        <xdr:cNvPr id="106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120015</xdr:colOff>
      <xdr:row>4</xdr:row>
      <xdr:rowOff>171450</xdr:rowOff>
    </xdr:to>
    <xdr:pic>
      <xdr:nvPicPr>
        <xdr:cNvPr id="107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32918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19050</xdr:colOff>
      <xdr:row>15</xdr:row>
      <xdr:rowOff>0</xdr:rowOff>
    </xdr:from>
    <xdr:to>
      <xdr:col>14</xdr:col>
      <xdr:colOff>38735</xdr:colOff>
      <xdr:row>15</xdr:row>
      <xdr:rowOff>191135</xdr:rowOff>
    </xdr:to>
    <xdr:pic>
      <xdr:nvPicPr>
        <xdr:cNvPr id="108" name="图片 33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865090" y="1242568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133350</xdr:colOff>
      <xdr:row>15</xdr:row>
      <xdr:rowOff>0</xdr:rowOff>
    </xdr:from>
    <xdr:to>
      <xdr:col>15</xdr:col>
      <xdr:colOff>266700</xdr:colOff>
      <xdr:row>15</xdr:row>
      <xdr:rowOff>191135</xdr:rowOff>
    </xdr:to>
    <xdr:pic>
      <xdr:nvPicPr>
        <xdr:cNvPr id="109" name="图片 333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9078575" y="1242568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19050</xdr:colOff>
      <xdr:row>15</xdr:row>
      <xdr:rowOff>191135</xdr:rowOff>
    </xdr:to>
    <xdr:pic>
      <xdr:nvPicPr>
        <xdr:cNvPr id="110" name="图片 33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62670" y="1242568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19050</xdr:colOff>
      <xdr:row>15</xdr:row>
      <xdr:rowOff>0</xdr:rowOff>
    </xdr:from>
    <xdr:to>
      <xdr:col>18</xdr:col>
      <xdr:colOff>38735</xdr:colOff>
      <xdr:row>15</xdr:row>
      <xdr:rowOff>191135</xdr:rowOff>
    </xdr:to>
    <xdr:pic>
      <xdr:nvPicPr>
        <xdr:cNvPr id="111" name="图片 33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81720" y="1242568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133350</xdr:colOff>
      <xdr:row>15</xdr:row>
      <xdr:rowOff>0</xdr:rowOff>
    </xdr:from>
    <xdr:to>
      <xdr:col>10</xdr:col>
      <xdr:colOff>266700</xdr:colOff>
      <xdr:row>15</xdr:row>
      <xdr:rowOff>191135</xdr:rowOff>
    </xdr:to>
    <xdr:pic>
      <xdr:nvPicPr>
        <xdr:cNvPr id="112" name="图片 333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2909550" y="1242568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36195</xdr:rowOff>
    </xdr:to>
    <xdr:sp>
      <xdr:nvSpPr>
        <xdr:cNvPr id="113" name="文本框 2"/>
        <xdr:cNvSpPr/>
      </xdr:nvSpPr>
      <xdr:spPr>
        <a:xfrm>
          <a:off x="4397375" y="232918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36195</xdr:rowOff>
    </xdr:to>
    <xdr:sp>
      <xdr:nvSpPr>
        <xdr:cNvPr id="114" name="文本框 2"/>
        <xdr:cNvSpPr/>
      </xdr:nvSpPr>
      <xdr:spPr>
        <a:xfrm>
          <a:off x="4397375" y="232918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36195</xdr:rowOff>
    </xdr:to>
    <xdr:sp>
      <xdr:nvSpPr>
        <xdr:cNvPr id="115" name="文本框 2"/>
        <xdr:cNvSpPr/>
      </xdr:nvSpPr>
      <xdr:spPr>
        <a:xfrm>
          <a:off x="4397375" y="232918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36195</xdr:rowOff>
    </xdr:to>
    <xdr:sp>
      <xdr:nvSpPr>
        <xdr:cNvPr id="116" name="文本框 2"/>
        <xdr:cNvSpPr/>
      </xdr:nvSpPr>
      <xdr:spPr>
        <a:xfrm>
          <a:off x="4397375" y="232918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36195</xdr:rowOff>
    </xdr:to>
    <xdr:sp>
      <xdr:nvSpPr>
        <xdr:cNvPr id="117" name="文本框 2"/>
        <xdr:cNvSpPr/>
      </xdr:nvSpPr>
      <xdr:spPr>
        <a:xfrm>
          <a:off x="3523615" y="2329180"/>
          <a:ext cx="188341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36195</xdr:rowOff>
    </xdr:to>
    <xdr:sp>
      <xdr:nvSpPr>
        <xdr:cNvPr id="118" name="文本框 2"/>
        <xdr:cNvSpPr/>
      </xdr:nvSpPr>
      <xdr:spPr>
        <a:xfrm>
          <a:off x="3523615" y="2329180"/>
          <a:ext cx="188341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36195</xdr:rowOff>
    </xdr:to>
    <xdr:sp>
      <xdr:nvSpPr>
        <xdr:cNvPr id="119" name="文本框 2"/>
        <xdr:cNvSpPr/>
      </xdr:nvSpPr>
      <xdr:spPr>
        <a:xfrm>
          <a:off x="3523615" y="2329180"/>
          <a:ext cx="188341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36195</xdr:rowOff>
    </xdr:to>
    <xdr:sp>
      <xdr:nvSpPr>
        <xdr:cNvPr id="120" name="文本框 2"/>
        <xdr:cNvSpPr/>
      </xdr:nvSpPr>
      <xdr:spPr>
        <a:xfrm>
          <a:off x="3523615" y="2329180"/>
          <a:ext cx="188341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43180</xdr:rowOff>
    </xdr:to>
    <xdr:sp>
      <xdr:nvSpPr>
        <xdr:cNvPr id="121" name="文本框 2"/>
        <xdr:cNvSpPr/>
      </xdr:nvSpPr>
      <xdr:spPr>
        <a:xfrm>
          <a:off x="4397375" y="232918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43180</xdr:rowOff>
    </xdr:to>
    <xdr:sp>
      <xdr:nvSpPr>
        <xdr:cNvPr id="122" name="文本框 2"/>
        <xdr:cNvSpPr/>
      </xdr:nvSpPr>
      <xdr:spPr>
        <a:xfrm>
          <a:off x="4397375" y="232918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43180</xdr:rowOff>
    </xdr:to>
    <xdr:sp>
      <xdr:nvSpPr>
        <xdr:cNvPr id="123" name="文本框 2"/>
        <xdr:cNvSpPr/>
      </xdr:nvSpPr>
      <xdr:spPr>
        <a:xfrm>
          <a:off x="4397375" y="232918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43180</xdr:rowOff>
    </xdr:to>
    <xdr:sp>
      <xdr:nvSpPr>
        <xdr:cNvPr id="124" name="文本框 2"/>
        <xdr:cNvSpPr/>
      </xdr:nvSpPr>
      <xdr:spPr>
        <a:xfrm>
          <a:off x="4397375" y="232918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43180</xdr:rowOff>
    </xdr:to>
    <xdr:sp>
      <xdr:nvSpPr>
        <xdr:cNvPr id="125" name="文本框 2"/>
        <xdr:cNvSpPr/>
      </xdr:nvSpPr>
      <xdr:spPr>
        <a:xfrm>
          <a:off x="3523615" y="2329180"/>
          <a:ext cx="188341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43180</xdr:rowOff>
    </xdr:to>
    <xdr:sp>
      <xdr:nvSpPr>
        <xdr:cNvPr id="126" name="文本框 2"/>
        <xdr:cNvSpPr/>
      </xdr:nvSpPr>
      <xdr:spPr>
        <a:xfrm>
          <a:off x="3523615" y="2329180"/>
          <a:ext cx="188341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43180</xdr:rowOff>
    </xdr:to>
    <xdr:sp>
      <xdr:nvSpPr>
        <xdr:cNvPr id="127" name="文本框 2"/>
        <xdr:cNvSpPr/>
      </xdr:nvSpPr>
      <xdr:spPr>
        <a:xfrm>
          <a:off x="3523615" y="2329180"/>
          <a:ext cx="188341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43180</xdr:rowOff>
    </xdr:to>
    <xdr:sp>
      <xdr:nvSpPr>
        <xdr:cNvPr id="128" name="文本框 2"/>
        <xdr:cNvSpPr/>
      </xdr:nvSpPr>
      <xdr:spPr>
        <a:xfrm>
          <a:off x="3523615" y="2329180"/>
          <a:ext cx="188341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35560</xdr:rowOff>
    </xdr:to>
    <xdr:sp>
      <xdr:nvSpPr>
        <xdr:cNvPr id="129" name="文本框 2"/>
        <xdr:cNvSpPr/>
      </xdr:nvSpPr>
      <xdr:spPr>
        <a:xfrm>
          <a:off x="4397375" y="232918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35560</xdr:rowOff>
    </xdr:to>
    <xdr:sp>
      <xdr:nvSpPr>
        <xdr:cNvPr id="130" name="文本框 2"/>
        <xdr:cNvSpPr/>
      </xdr:nvSpPr>
      <xdr:spPr>
        <a:xfrm>
          <a:off x="4397375" y="232918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35560</xdr:rowOff>
    </xdr:to>
    <xdr:sp>
      <xdr:nvSpPr>
        <xdr:cNvPr id="131" name="文本框 2"/>
        <xdr:cNvSpPr/>
      </xdr:nvSpPr>
      <xdr:spPr>
        <a:xfrm>
          <a:off x="4397375" y="232918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35560</xdr:rowOff>
    </xdr:to>
    <xdr:sp>
      <xdr:nvSpPr>
        <xdr:cNvPr id="132" name="文本框 2"/>
        <xdr:cNvSpPr/>
      </xdr:nvSpPr>
      <xdr:spPr>
        <a:xfrm>
          <a:off x="4397375" y="232918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35560</xdr:rowOff>
    </xdr:to>
    <xdr:sp>
      <xdr:nvSpPr>
        <xdr:cNvPr id="133" name="文本框 2"/>
        <xdr:cNvSpPr/>
      </xdr:nvSpPr>
      <xdr:spPr>
        <a:xfrm>
          <a:off x="3523615" y="2329180"/>
          <a:ext cx="188341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35560</xdr:rowOff>
    </xdr:to>
    <xdr:sp>
      <xdr:nvSpPr>
        <xdr:cNvPr id="134" name="文本框 2"/>
        <xdr:cNvSpPr/>
      </xdr:nvSpPr>
      <xdr:spPr>
        <a:xfrm>
          <a:off x="3523615" y="2329180"/>
          <a:ext cx="188341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35560</xdr:rowOff>
    </xdr:to>
    <xdr:sp>
      <xdr:nvSpPr>
        <xdr:cNvPr id="135" name="文本框 2"/>
        <xdr:cNvSpPr/>
      </xdr:nvSpPr>
      <xdr:spPr>
        <a:xfrm>
          <a:off x="3523615" y="2329180"/>
          <a:ext cx="188341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35560</xdr:rowOff>
    </xdr:to>
    <xdr:sp>
      <xdr:nvSpPr>
        <xdr:cNvPr id="136" name="文本框 2"/>
        <xdr:cNvSpPr/>
      </xdr:nvSpPr>
      <xdr:spPr>
        <a:xfrm>
          <a:off x="3523615" y="2329180"/>
          <a:ext cx="188341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45085</xdr:rowOff>
    </xdr:to>
    <xdr:sp>
      <xdr:nvSpPr>
        <xdr:cNvPr id="137" name="文本框 2"/>
        <xdr:cNvSpPr/>
      </xdr:nvSpPr>
      <xdr:spPr>
        <a:xfrm>
          <a:off x="4397375" y="232918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45085</xdr:rowOff>
    </xdr:to>
    <xdr:sp>
      <xdr:nvSpPr>
        <xdr:cNvPr id="138" name="文本框 2"/>
        <xdr:cNvSpPr/>
      </xdr:nvSpPr>
      <xdr:spPr>
        <a:xfrm>
          <a:off x="4397375" y="232918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45085</xdr:rowOff>
    </xdr:to>
    <xdr:sp>
      <xdr:nvSpPr>
        <xdr:cNvPr id="139" name="文本框 2"/>
        <xdr:cNvSpPr/>
      </xdr:nvSpPr>
      <xdr:spPr>
        <a:xfrm>
          <a:off x="4397375" y="232918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45085</xdr:rowOff>
    </xdr:to>
    <xdr:sp>
      <xdr:nvSpPr>
        <xdr:cNvPr id="140" name="文本框 2"/>
        <xdr:cNvSpPr/>
      </xdr:nvSpPr>
      <xdr:spPr>
        <a:xfrm>
          <a:off x="4397375" y="232918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45085</xdr:rowOff>
    </xdr:to>
    <xdr:sp>
      <xdr:nvSpPr>
        <xdr:cNvPr id="141" name="文本框 2"/>
        <xdr:cNvSpPr/>
      </xdr:nvSpPr>
      <xdr:spPr>
        <a:xfrm>
          <a:off x="3523615" y="2329180"/>
          <a:ext cx="1883410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45085</xdr:rowOff>
    </xdr:to>
    <xdr:sp>
      <xdr:nvSpPr>
        <xdr:cNvPr id="142" name="文本框 2"/>
        <xdr:cNvSpPr/>
      </xdr:nvSpPr>
      <xdr:spPr>
        <a:xfrm>
          <a:off x="3523615" y="2329180"/>
          <a:ext cx="1883410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45085</xdr:rowOff>
    </xdr:to>
    <xdr:sp>
      <xdr:nvSpPr>
        <xdr:cNvPr id="143" name="文本框 2"/>
        <xdr:cNvSpPr/>
      </xdr:nvSpPr>
      <xdr:spPr>
        <a:xfrm>
          <a:off x="3523615" y="2329180"/>
          <a:ext cx="1883410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45085</xdr:rowOff>
    </xdr:to>
    <xdr:sp>
      <xdr:nvSpPr>
        <xdr:cNvPr id="144" name="文本框 2"/>
        <xdr:cNvSpPr/>
      </xdr:nvSpPr>
      <xdr:spPr>
        <a:xfrm>
          <a:off x="3523615" y="2329180"/>
          <a:ext cx="1883410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36195</xdr:rowOff>
    </xdr:to>
    <xdr:sp>
      <xdr:nvSpPr>
        <xdr:cNvPr id="145" name="文本框 2"/>
        <xdr:cNvSpPr/>
      </xdr:nvSpPr>
      <xdr:spPr>
        <a:xfrm>
          <a:off x="4397375" y="232918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36195</xdr:rowOff>
    </xdr:to>
    <xdr:sp>
      <xdr:nvSpPr>
        <xdr:cNvPr id="146" name="文本框 2"/>
        <xdr:cNvSpPr/>
      </xdr:nvSpPr>
      <xdr:spPr>
        <a:xfrm>
          <a:off x="4397375" y="232918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36195</xdr:rowOff>
    </xdr:to>
    <xdr:sp>
      <xdr:nvSpPr>
        <xdr:cNvPr id="147" name="文本框 2"/>
        <xdr:cNvSpPr/>
      </xdr:nvSpPr>
      <xdr:spPr>
        <a:xfrm>
          <a:off x="4397375" y="232918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36195</xdr:rowOff>
    </xdr:to>
    <xdr:sp>
      <xdr:nvSpPr>
        <xdr:cNvPr id="148" name="文本框 2"/>
        <xdr:cNvSpPr/>
      </xdr:nvSpPr>
      <xdr:spPr>
        <a:xfrm>
          <a:off x="4397375" y="232918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36195</xdr:rowOff>
    </xdr:to>
    <xdr:sp>
      <xdr:nvSpPr>
        <xdr:cNvPr id="149" name="文本框 2"/>
        <xdr:cNvSpPr/>
      </xdr:nvSpPr>
      <xdr:spPr>
        <a:xfrm>
          <a:off x="3523615" y="2329180"/>
          <a:ext cx="188341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36195</xdr:rowOff>
    </xdr:to>
    <xdr:sp>
      <xdr:nvSpPr>
        <xdr:cNvPr id="150" name="文本框 2"/>
        <xdr:cNvSpPr/>
      </xdr:nvSpPr>
      <xdr:spPr>
        <a:xfrm>
          <a:off x="3523615" y="2329180"/>
          <a:ext cx="188341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36195</xdr:rowOff>
    </xdr:to>
    <xdr:sp>
      <xdr:nvSpPr>
        <xdr:cNvPr id="151" name="文本框 2"/>
        <xdr:cNvSpPr/>
      </xdr:nvSpPr>
      <xdr:spPr>
        <a:xfrm>
          <a:off x="3523615" y="2329180"/>
          <a:ext cx="188341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36195</xdr:rowOff>
    </xdr:to>
    <xdr:sp>
      <xdr:nvSpPr>
        <xdr:cNvPr id="152" name="文本框 2"/>
        <xdr:cNvSpPr/>
      </xdr:nvSpPr>
      <xdr:spPr>
        <a:xfrm>
          <a:off x="3523615" y="2329180"/>
          <a:ext cx="188341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43180</xdr:rowOff>
    </xdr:to>
    <xdr:sp>
      <xdr:nvSpPr>
        <xdr:cNvPr id="153" name="文本框 2"/>
        <xdr:cNvSpPr/>
      </xdr:nvSpPr>
      <xdr:spPr>
        <a:xfrm>
          <a:off x="4397375" y="232918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43180</xdr:rowOff>
    </xdr:to>
    <xdr:sp>
      <xdr:nvSpPr>
        <xdr:cNvPr id="154" name="文本框 2"/>
        <xdr:cNvSpPr/>
      </xdr:nvSpPr>
      <xdr:spPr>
        <a:xfrm>
          <a:off x="4397375" y="232918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43180</xdr:rowOff>
    </xdr:to>
    <xdr:sp>
      <xdr:nvSpPr>
        <xdr:cNvPr id="155" name="文本框 2"/>
        <xdr:cNvSpPr/>
      </xdr:nvSpPr>
      <xdr:spPr>
        <a:xfrm>
          <a:off x="4397375" y="232918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43180</xdr:rowOff>
    </xdr:to>
    <xdr:sp>
      <xdr:nvSpPr>
        <xdr:cNvPr id="156" name="文本框 2"/>
        <xdr:cNvSpPr/>
      </xdr:nvSpPr>
      <xdr:spPr>
        <a:xfrm>
          <a:off x="4397375" y="232918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43180</xdr:rowOff>
    </xdr:to>
    <xdr:sp>
      <xdr:nvSpPr>
        <xdr:cNvPr id="157" name="文本框 2"/>
        <xdr:cNvSpPr/>
      </xdr:nvSpPr>
      <xdr:spPr>
        <a:xfrm>
          <a:off x="3523615" y="2329180"/>
          <a:ext cx="188341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43180</xdr:rowOff>
    </xdr:to>
    <xdr:sp>
      <xdr:nvSpPr>
        <xdr:cNvPr id="158" name="文本框 2"/>
        <xdr:cNvSpPr/>
      </xdr:nvSpPr>
      <xdr:spPr>
        <a:xfrm>
          <a:off x="3523615" y="2329180"/>
          <a:ext cx="188341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43180</xdr:rowOff>
    </xdr:to>
    <xdr:sp>
      <xdr:nvSpPr>
        <xdr:cNvPr id="159" name="文本框 2"/>
        <xdr:cNvSpPr/>
      </xdr:nvSpPr>
      <xdr:spPr>
        <a:xfrm>
          <a:off x="3523615" y="2329180"/>
          <a:ext cx="188341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43180</xdr:rowOff>
    </xdr:to>
    <xdr:sp>
      <xdr:nvSpPr>
        <xdr:cNvPr id="160" name="文本框 2"/>
        <xdr:cNvSpPr/>
      </xdr:nvSpPr>
      <xdr:spPr>
        <a:xfrm>
          <a:off x="3523615" y="2329180"/>
          <a:ext cx="188341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35560</xdr:rowOff>
    </xdr:to>
    <xdr:sp>
      <xdr:nvSpPr>
        <xdr:cNvPr id="161" name="文本框 2"/>
        <xdr:cNvSpPr/>
      </xdr:nvSpPr>
      <xdr:spPr>
        <a:xfrm>
          <a:off x="4397375" y="232918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35560</xdr:rowOff>
    </xdr:to>
    <xdr:sp>
      <xdr:nvSpPr>
        <xdr:cNvPr id="162" name="文本框 2"/>
        <xdr:cNvSpPr/>
      </xdr:nvSpPr>
      <xdr:spPr>
        <a:xfrm>
          <a:off x="4397375" y="232918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35560</xdr:rowOff>
    </xdr:to>
    <xdr:sp>
      <xdr:nvSpPr>
        <xdr:cNvPr id="163" name="文本框 2"/>
        <xdr:cNvSpPr/>
      </xdr:nvSpPr>
      <xdr:spPr>
        <a:xfrm>
          <a:off x="4397375" y="232918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35560</xdr:rowOff>
    </xdr:to>
    <xdr:sp>
      <xdr:nvSpPr>
        <xdr:cNvPr id="164" name="文本框 2"/>
        <xdr:cNvSpPr/>
      </xdr:nvSpPr>
      <xdr:spPr>
        <a:xfrm>
          <a:off x="4397375" y="232918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35560</xdr:rowOff>
    </xdr:to>
    <xdr:sp>
      <xdr:nvSpPr>
        <xdr:cNvPr id="165" name="文本框 2"/>
        <xdr:cNvSpPr/>
      </xdr:nvSpPr>
      <xdr:spPr>
        <a:xfrm>
          <a:off x="3523615" y="2329180"/>
          <a:ext cx="188341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35560</xdr:rowOff>
    </xdr:to>
    <xdr:sp>
      <xdr:nvSpPr>
        <xdr:cNvPr id="166" name="文本框 2"/>
        <xdr:cNvSpPr/>
      </xdr:nvSpPr>
      <xdr:spPr>
        <a:xfrm>
          <a:off x="3523615" y="2329180"/>
          <a:ext cx="188341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35560</xdr:rowOff>
    </xdr:to>
    <xdr:sp>
      <xdr:nvSpPr>
        <xdr:cNvPr id="167" name="文本框 2"/>
        <xdr:cNvSpPr/>
      </xdr:nvSpPr>
      <xdr:spPr>
        <a:xfrm>
          <a:off x="3523615" y="2329180"/>
          <a:ext cx="188341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35560</xdr:rowOff>
    </xdr:to>
    <xdr:sp>
      <xdr:nvSpPr>
        <xdr:cNvPr id="168" name="文本框 2"/>
        <xdr:cNvSpPr/>
      </xdr:nvSpPr>
      <xdr:spPr>
        <a:xfrm>
          <a:off x="3523615" y="2329180"/>
          <a:ext cx="188341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45085</xdr:rowOff>
    </xdr:to>
    <xdr:sp>
      <xdr:nvSpPr>
        <xdr:cNvPr id="169" name="文本框 2"/>
        <xdr:cNvSpPr/>
      </xdr:nvSpPr>
      <xdr:spPr>
        <a:xfrm>
          <a:off x="4397375" y="232918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45085</xdr:rowOff>
    </xdr:to>
    <xdr:sp>
      <xdr:nvSpPr>
        <xdr:cNvPr id="170" name="文本框 2"/>
        <xdr:cNvSpPr/>
      </xdr:nvSpPr>
      <xdr:spPr>
        <a:xfrm>
          <a:off x="4397375" y="232918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45085</xdr:rowOff>
    </xdr:to>
    <xdr:sp>
      <xdr:nvSpPr>
        <xdr:cNvPr id="171" name="文本框 2"/>
        <xdr:cNvSpPr/>
      </xdr:nvSpPr>
      <xdr:spPr>
        <a:xfrm>
          <a:off x="4397375" y="232918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4</xdr:row>
      <xdr:rowOff>0</xdr:rowOff>
    </xdr:from>
    <xdr:to>
      <xdr:col>4</xdr:col>
      <xdr:colOff>2571750</xdr:colOff>
      <xdr:row>5</xdr:row>
      <xdr:rowOff>45085</xdr:rowOff>
    </xdr:to>
    <xdr:sp>
      <xdr:nvSpPr>
        <xdr:cNvPr id="172" name="文本框 2"/>
        <xdr:cNvSpPr/>
      </xdr:nvSpPr>
      <xdr:spPr>
        <a:xfrm>
          <a:off x="4397375" y="232918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45085</xdr:rowOff>
    </xdr:to>
    <xdr:sp>
      <xdr:nvSpPr>
        <xdr:cNvPr id="173" name="文本框 2"/>
        <xdr:cNvSpPr/>
      </xdr:nvSpPr>
      <xdr:spPr>
        <a:xfrm>
          <a:off x="3523615" y="2329180"/>
          <a:ext cx="1883410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4</xdr:row>
      <xdr:rowOff>0</xdr:rowOff>
    </xdr:from>
    <xdr:to>
      <xdr:col>4</xdr:col>
      <xdr:colOff>1694815</xdr:colOff>
      <xdr:row>5</xdr:row>
      <xdr:rowOff>45085</xdr:rowOff>
    </xdr:to>
    <xdr:sp>
      <xdr:nvSpPr>
        <xdr:cNvPr id="174" name="文本框 2"/>
        <xdr:cNvSpPr/>
      </xdr:nvSpPr>
      <xdr:spPr>
        <a:xfrm>
          <a:off x="3523615" y="2329180"/>
          <a:ext cx="1883410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14</xdr:col>
      <xdr:colOff>19050</xdr:colOff>
      <xdr:row>19</xdr:row>
      <xdr:rowOff>0</xdr:rowOff>
    </xdr:from>
    <xdr:to>
      <xdr:col>14</xdr:col>
      <xdr:colOff>38735</xdr:colOff>
      <xdr:row>19</xdr:row>
      <xdr:rowOff>191135</xdr:rowOff>
    </xdr:to>
    <xdr:pic>
      <xdr:nvPicPr>
        <xdr:cNvPr id="176" name="图片 33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865090" y="1679448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133350</xdr:colOff>
      <xdr:row>19</xdr:row>
      <xdr:rowOff>0</xdr:rowOff>
    </xdr:from>
    <xdr:to>
      <xdr:col>15</xdr:col>
      <xdr:colOff>266700</xdr:colOff>
      <xdr:row>19</xdr:row>
      <xdr:rowOff>191135</xdr:rowOff>
    </xdr:to>
    <xdr:pic>
      <xdr:nvPicPr>
        <xdr:cNvPr id="177" name="图片 333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9078575" y="1679448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19</xdr:row>
      <xdr:rowOff>0</xdr:rowOff>
    </xdr:from>
    <xdr:to>
      <xdr:col>18</xdr:col>
      <xdr:colOff>19050</xdr:colOff>
      <xdr:row>19</xdr:row>
      <xdr:rowOff>191135</xdr:rowOff>
    </xdr:to>
    <xdr:pic>
      <xdr:nvPicPr>
        <xdr:cNvPr id="178" name="图片 33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62670" y="1679448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19050</xdr:colOff>
      <xdr:row>19</xdr:row>
      <xdr:rowOff>0</xdr:rowOff>
    </xdr:from>
    <xdr:to>
      <xdr:col>18</xdr:col>
      <xdr:colOff>38735</xdr:colOff>
      <xdr:row>19</xdr:row>
      <xdr:rowOff>191135</xdr:rowOff>
    </xdr:to>
    <xdr:pic>
      <xdr:nvPicPr>
        <xdr:cNvPr id="179" name="图片 33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81720" y="1679448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133350</xdr:colOff>
      <xdr:row>19</xdr:row>
      <xdr:rowOff>0</xdr:rowOff>
    </xdr:from>
    <xdr:to>
      <xdr:col>10</xdr:col>
      <xdr:colOff>266700</xdr:colOff>
      <xdr:row>19</xdr:row>
      <xdr:rowOff>191135</xdr:rowOff>
    </xdr:to>
    <xdr:pic>
      <xdr:nvPicPr>
        <xdr:cNvPr id="180" name="图片 333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2909550" y="1679448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19050</xdr:colOff>
      <xdr:row>21</xdr:row>
      <xdr:rowOff>0</xdr:rowOff>
    </xdr:from>
    <xdr:to>
      <xdr:col>14</xdr:col>
      <xdr:colOff>38735</xdr:colOff>
      <xdr:row>21</xdr:row>
      <xdr:rowOff>191135</xdr:rowOff>
    </xdr:to>
    <xdr:pic>
      <xdr:nvPicPr>
        <xdr:cNvPr id="175" name="图片 33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865090" y="1998218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133350</xdr:colOff>
      <xdr:row>21</xdr:row>
      <xdr:rowOff>0</xdr:rowOff>
    </xdr:from>
    <xdr:to>
      <xdr:col>15</xdr:col>
      <xdr:colOff>266700</xdr:colOff>
      <xdr:row>21</xdr:row>
      <xdr:rowOff>191135</xdr:rowOff>
    </xdr:to>
    <xdr:pic>
      <xdr:nvPicPr>
        <xdr:cNvPr id="181" name="图片 333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9078575" y="1998218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19050</xdr:colOff>
      <xdr:row>21</xdr:row>
      <xdr:rowOff>191135</xdr:rowOff>
    </xdr:to>
    <xdr:pic>
      <xdr:nvPicPr>
        <xdr:cNvPr id="182" name="图片 33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62670" y="1998218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19050</xdr:colOff>
      <xdr:row>21</xdr:row>
      <xdr:rowOff>0</xdr:rowOff>
    </xdr:from>
    <xdr:to>
      <xdr:col>18</xdr:col>
      <xdr:colOff>38735</xdr:colOff>
      <xdr:row>21</xdr:row>
      <xdr:rowOff>191135</xdr:rowOff>
    </xdr:to>
    <xdr:pic>
      <xdr:nvPicPr>
        <xdr:cNvPr id="183" name="图片 33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81720" y="1998218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133350</xdr:colOff>
      <xdr:row>21</xdr:row>
      <xdr:rowOff>0</xdr:rowOff>
    </xdr:from>
    <xdr:to>
      <xdr:col>10</xdr:col>
      <xdr:colOff>266700</xdr:colOff>
      <xdr:row>21</xdr:row>
      <xdr:rowOff>191135</xdr:rowOff>
    </xdr:to>
    <xdr:pic>
      <xdr:nvPicPr>
        <xdr:cNvPr id="184" name="图片 333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2909550" y="1998218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4"/>
  <sheetViews>
    <sheetView topLeftCell="A72" workbookViewId="0">
      <selection activeCell="J67" sqref="J67"/>
    </sheetView>
  </sheetViews>
  <sheetFormatPr defaultColWidth="9" defaultRowHeight="14.4"/>
  <cols>
    <col min="1" max="5" width="9" style="1"/>
    <col min="6" max="6" width="19.3796296296296" style="1" customWidth="1"/>
    <col min="7" max="7" width="9" style="1"/>
    <col min="8" max="8" width="10.3796296296296" style="1"/>
    <col min="9" max="9" width="18.8796296296296" style="1" customWidth="1"/>
    <col min="10" max="10" width="17.1296296296296" style="1" customWidth="1"/>
    <col min="11" max="11" width="9.75" style="1" customWidth="1"/>
    <col min="12" max="16384" width="9" style="1"/>
  </cols>
  <sheetData>
    <row r="1" s="1" customFormat="1" spans="1:11">
      <c r="A1" s="106" t="s">
        <v>0</v>
      </c>
      <c r="B1" s="107"/>
      <c r="C1" s="108"/>
      <c r="D1" s="108"/>
      <c r="E1" s="108"/>
      <c r="F1" s="108"/>
      <c r="G1" s="109"/>
      <c r="H1" s="110"/>
      <c r="I1" s="109"/>
      <c r="J1" s="109"/>
      <c r="K1" s="109"/>
    </row>
    <row r="2" s="1" customFormat="1" ht="22.2" spans="1:11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="1" customFormat="1" ht="18" customHeight="1" spans="1:1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="1" customFormat="1" spans="1:11">
      <c r="A4" s="112" t="s">
        <v>2</v>
      </c>
      <c r="B4" s="113" t="s">
        <v>3</v>
      </c>
      <c r="C4" s="113"/>
      <c r="D4" s="113"/>
      <c r="E4" s="113"/>
      <c r="F4" s="113" t="s">
        <v>4</v>
      </c>
      <c r="G4" s="114" t="s">
        <v>5</v>
      </c>
      <c r="H4" s="113" t="s">
        <v>6</v>
      </c>
      <c r="I4" s="114" t="s">
        <v>7</v>
      </c>
      <c r="J4" s="114" t="s">
        <v>8</v>
      </c>
      <c r="K4" s="114" t="s">
        <v>9</v>
      </c>
    </row>
    <row r="5" s="1" customFormat="1" ht="27" customHeight="1" spans="1:11">
      <c r="A5" s="112"/>
      <c r="B5" s="113"/>
      <c r="C5" s="113"/>
      <c r="D5" s="113"/>
      <c r="E5" s="113"/>
      <c r="F5" s="113"/>
      <c r="G5" s="114"/>
      <c r="H5" s="113"/>
      <c r="I5" s="114"/>
      <c r="J5" s="114" t="s">
        <v>10</v>
      </c>
      <c r="K5" s="114"/>
    </row>
    <row r="6" s="1" customFormat="1" spans="1:11">
      <c r="A6" s="115" t="s">
        <v>11</v>
      </c>
      <c r="B6" s="115"/>
      <c r="C6" s="115"/>
      <c r="D6" s="115"/>
      <c r="E6" s="115"/>
      <c r="F6" s="113"/>
      <c r="G6" s="116"/>
      <c r="H6" s="117"/>
      <c r="I6" s="169"/>
      <c r="J6" s="169"/>
      <c r="K6" s="169"/>
    </row>
    <row r="7" s="1" customFormat="1" spans="1:11">
      <c r="A7" s="115" t="s">
        <v>12</v>
      </c>
      <c r="B7" s="115"/>
      <c r="C7" s="115"/>
      <c r="D7" s="115"/>
      <c r="E7" s="115"/>
      <c r="F7" s="113"/>
      <c r="G7" s="116"/>
      <c r="H7" s="118"/>
      <c r="I7" s="170">
        <v>23485.26</v>
      </c>
      <c r="J7" s="170">
        <f>I7</f>
        <v>23485.26</v>
      </c>
      <c r="K7" s="170"/>
    </row>
    <row r="8" s="1" customFormat="1" spans="1:11">
      <c r="A8" s="115" t="s">
        <v>10</v>
      </c>
      <c r="B8" s="115"/>
      <c r="C8" s="115"/>
      <c r="D8" s="115"/>
      <c r="E8" s="115"/>
      <c r="F8" s="113"/>
      <c r="G8" s="116"/>
      <c r="H8" s="117"/>
      <c r="I8" s="169">
        <f>I7</f>
        <v>23485.26</v>
      </c>
      <c r="J8" s="169">
        <f>I8</f>
        <v>23485.26</v>
      </c>
      <c r="K8" s="169"/>
    </row>
    <row r="9" s="1" customFormat="1" spans="1:11">
      <c r="A9" s="117" t="s">
        <v>13</v>
      </c>
      <c r="B9" s="117"/>
      <c r="C9" s="117"/>
      <c r="D9" s="117"/>
      <c r="E9" s="117"/>
      <c r="F9" s="113"/>
      <c r="G9" s="116"/>
      <c r="H9" s="117"/>
      <c r="I9" s="170">
        <v>18262.33</v>
      </c>
      <c r="J9" s="170">
        <f>I9</f>
        <v>18262.33</v>
      </c>
      <c r="K9" s="170"/>
    </row>
    <row r="10" s="1" customFormat="1" spans="1:11">
      <c r="A10" s="117" t="s">
        <v>14</v>
      </c>
      <c r="B10" s="117"/>
      <c r="C10" s="117"/>
      <c r="D10" s="117"/>
      <c r="E10" s="117"/>
      <c r="F10" s="113"/>
      <c r="G10" s="116"/>
      <c r="H10" s="117"/>
      <c r="I10" s="169">
        <f>I9</f>
        <v>18262.33</v>
      </c>
      <c r="J10" s="169">
        <f>J9</f>
        <v>18262.33</v>
      </c>
      <c r="K10" s="169"/>
    </row>
    <row r="11" s="1" customFormat="1" ht="36" spans="1:11">
      <c r="A11" s="119">
        <v>1</v>
      </c>
      <c r="B11" s="120" t="s">
        <v>15</v>
      </c>
      <c r="C11" s="120"/>
      <c r="D11" s="120"/>
      <c r="E11" s="120"/>
      <c r="F11" s="121"/>
      <c r="G11" s="122"/>
      <c r="H11" s="120" t="s">
        <v>16</v>
      </c>
      <c r="I11" s="170">
        <f>I10</f>
        <v>18262.33</v>
      </c>
      <c r="J11" s="170">
        <f>J10</f>
        <v>18262.33</v>
      </c>
      <c r="K11" s="170"/>
    </row>
    <row r="12" s="1" customFormat="1" ht="36" spans="1:11">
      <c r="A12" s="119"/>
      <c r="B12" s="123" t="s">
        <v>17</v>
      </c>
      <c r="C12" s="123"/>
      <c r="D12" s="123"/>
      <c r="E12" s="123"/>
      <c r="F12" s="121"/>
      <c r="G12" s="124"/>
      <c r="H12" s="120" t="s">
        <v>16</v>
      </c>
      <c r="I12" s="171">
        <v>16827.17</v>
      </c>
      <c r="J12" s="171">
        <f>I12</f>
        <v>16827.17</v>
      </c>
      <c r="K12" s="172"/>
    </row>
    <row r="13" s="1" customFormat="1" ht="36" spans="1:11">
      <c r="A13" s="119"/>
      <c r="B13" s="123" t="s">
        <v>18</v>
      </c>
      <c r="C13" s="123"/>
      <c r="D13" s="123"/>
      <c r="E13" s="123"/>
      <c r="F13" s="121"/>
      <c r="G13" s="124"/>
      <c r="H13" s="120" t="s">
        <v>16</v>
      </c>
      <c r="I13" s="171">
        <v>825.16</v>
      </c>
      <c r="J13" s="171">
        <f>I13</f>
        <v>825.16</v>
      </c>
      <c r="K13" s="172"/>
    </row>
    <row r="14" s="1" customFormat="1" ht="36" spans="1:11">
      <c r="A14" s="119"/>
      <c r="B14" s="123" t="s">
        <v>19</v>
      </c>
      <c r="C14" s="123"/>
      <c r="D14" s="123"/>
      <c r="E14" s="123"/>
      <c r="F14" s="121"/>
      <c r="G14" s="124"/>
      <c r="H14" s="120" t="s">
        <v>16</v>
      </c>
      <c r="I14" s="171">
        <v>610</v>
      </c>
      <c r="J14" s="171">
        <v>610</v>
      </c>
      <c r="K14" s="172"/>
    </row>
    <row r="15" s="1" customFormat="1" spans="1:11">
      <c r="A15" s="119"/>
      <c r="B15" s="123" t="s">
        <v>20</v>
      </c>
      <c r="C15" s="123"/>
      <c r="D15" s="123"/>
      <c r="E15" s="123"/>
      <c r="F15" s="121"/>
      <c r="G15" s="124"/>
      <c r="H15" s="125"/>
      <c r="I15" s="171"/>
      <c r="J15" s="171"/>
      <c r="K15" s="173"/>
    </row>
    <row r="16" s="1" customFormat="1" spans="1:11">
      <c r="A16" s="119"/>
      <c r="B16" s="123" t="s">
        <v>20</v>
      </c>
      <c r="C16" s="123"/>
      <c r="D16" s="123"/>
      <c r="E16" s="123"/>
      <c r="F16" s="121"/>
      <c r="G16" s="124"/>
      <c r="H16" s="125"/>
      <c r="I16" s="171"/>
      <c r="J16" s="171"/>
      <c r="K16" s="171"/>
    </row>
    <row r="17" s="1" customFormat="1" spans="1:11">
      <c r="A17" s="119"/>
      <c r="B17" s="123" t="s">
        <v>21</v>
      </c>
      <c r="C17" s="123"/>
      <c r="D17" s="123"/>
      <c r="E17" s="123"/>
      <c r="F17" s="121"/>
      <c r="G17" s="124"/>
      <c r="H17" s="125"/>
      <c r="I17" s="171"/>
      <c r="J17" s="171"/>
      <c r="K17" s="171"/>
    </row>
    <row r="18" s="1" customFormat="1" spans="1:11">
      <c r="A18" s="119"/>
      <c r="B18" s="123" t="s">
        <v>21</v>
      </c>
      <c r="C18" s="123"/>
      <c r="D18" s="123"/>
      <c r="E18" s="123"/>
      <c r="F18" s="121"/>
      <c r="G18" s="124"/>
      <c r="H18" s="125"/>
      <c r="I18" s="171"/>
      <c r="J18" s="171"/>
      <c r="K18" s="171"/>
    </row>
    <row r="19" s="1" customFormat="1" spans="1:11">
      <c r="A19" s="126">
        <v>2</v>
      </c>
      <c r="B19" s="127" t="s">
        <v>22</v>
      </c>
      <c r="C19" s="127"/>
      <c r="D19" s="127"/>
      <c r="E19" s="127"/>
      <c r="F19" s="121"/>
      <c r="G19" s="124"/>
      <c r="H19" s="125"/>
      <c r="I19" s="174"/>
      <c r="J19" s="174"/>
      <c r="K19" s="172"/>
    </row>
    <row r="20" s="1" customFormat="1" spans="1:11">
      <c r="A20" s="128"/>
      <c r="B20" s="129" t="s">
        <v>23</v>
      </c>
      <c r="C20" s="130"/>
      <c r="D20" s="130"/>
      <c r="E20" s="131"/>
      <c r="F20" s="121"/>
      <c r="G20" s="124"/>
      <c r="H20" s="125"/>
      <c r="I20" s="171"/>
      <c r="J20" s="171"/>
      <c r="K20" s="171"/>
    </row>
    <row r="21" s="1" customFormat="1" spans="1:11">
      <c r="A21" s="132"/>
      <c r="B21" s="133" t="s">
        <v>24</v>
      </c>
      <c r="C21" s="127" t="s">
        <v>25</v>
      </c>
      <c r="D21" s="127"/>
      <c r="E21" s="127"/>
      <c r="F21" s="121"/>
      <c r="G21" s="124"/>
      <c r="H21" s="125"/>
      <c r="I21" s="175"/>
      <c r="J21" s="175"/>
      <c r="K21" s="175"/>
    </row>
    <row r="22" s="1" customFormat="1" spans="1:11">
      <c r="A22" s="132"/>
      <c r="B22" s="134"/>
      <c r="C22" s="135" t="s">
        <v>26</v>
      </c>
      <c r="D22" s="127" t="s">
        <v>27</v>
      </c>
      <c r="E22" s="127"/>
      <c r="F22" s="121"/>
      <c r="G22" s="124"/>
      <c r="H22" s="125"/>
      <c r="I22" s="171"/>
      <c r="J22" s="171"/>
      <c r="K22" s="172"/>
    </row>
    <row r="23" s="1" customFormat="1" spans="1:11">
      <c r="A23" s="132"/>
      <c r="B23" s="134"/>
      <c r="C23" s="135"/>
      <c r="D23" s="127" t="s">
        <v>28</v>
      </c>
      <c r="E23" s="127"/>
      <c r="F23" s="121"/>
      <c r="G23" s="124"/>
      <c r="H23" s="125"/>
      <c r="I23" s="171"/>
      <c r="J23" s="171"/>
      <c r="K23" s="172"/>
    </row>
    <row r="24" s="1" customFormat="1" spans="1:11">
      <c r="A24" s="132"/>
      <c r="B24" s="134"/>
      <c r="C24" s="135"/>
      <c r="D24" s="127" t="s">
        <v>29</v>
      </c>
      <c r="E24" s="127"/>
      <c r="F24" s="121"/>
      <c r="G24" s="124"/>
      <c r="H24" s="125"/>
      <c r="I24" s="171"/>
      <c r="J24" s="171"/>
      <c r="K24" s="171"/>
    </row>
    <row r="25" s="1" customFormat="1" spans="1:11">
      <c r="A25" s="132"/>
      <c r="B25" s="134"/>
      <c r="C25" s="135"/>
      <c r="D25" s="127" t="s">
        <v>30</v>
      </c>
      <c r="E25" s="127"/>
      <c r="F25" s="121"/>
      <c r="G25" s="124"/>
      <c r="H25" s="125"/>
      <c r="I25" s="171"/>
      <c r="J25" s="171"/>
      <c r="K25" s="171"/>
    </row>
    <row r="26" s="1" customFormat="1" spans="1:11">
      <c r="A26" s="132"/>
      <c r="B26" s="134"/>
      <c r="C26" s="135"/>
      <c r="D26" s="127" t="s">
        <v>31</v>
      </c>
      <c r="E26" s="127"/>
      <c r="F26" s="121"/>
      <c r="G26" s="124"/>
      <c r="H26" s="125"/>
      <c r="I26" s="171"/>
      <c r="J26" s="171"/>
      <c r="K26" s="171"/>
    </row>
    <row r="27" s="1" customFormat="1" spans="1:11">
      <c r="A27" s="132"/>
      <c r="B27" s="134"/>
      <c r="C27" s="135"/>
      <c r="D27" s="129" t="s">
        <v>32</v>
      </c>
      <c r="E27" s="131"/>
      <c r="F27" s="121"/>
      <c r="G27" s="124"/>
      <c r="H27" s="125"/>
      <c r="I27" s="171"/>
      <c r="J27" s="171"/>
      <c r="K27" s="171"/>
    </row>
    <row r="28" s="1" customFormat="1" spans="1:11">
      <c r="A28" s="132"/>
      <c r="B28" s="134"/>
      <c r="C28" s="135"/>
      <c r="D28" s="129" t="s">
        <v>33</v>
      </c>
      <c r="E28" s="131"/>
      <c r="F28" s="121"/>
      <c r="G28" s="124"/>
      <c r="H28" s="125"/>
      <c r="I28" s="171"/>
      <c r="J28" s="171"/>
      <c r="K28" s="171"/>
    </row>
    <row r="29" s="1" customFormat="1" spans="1:11">
      <c r="A29" s="132"/>
      <c r="B29" s="134"/>
      <c r="C29" s="135"/>
      <c r="D29" s="129" t="s">
        <v>34</v>
      </c>
      <c r="E29" s="131"/>
      <c r="F29" s="121"/>
      <c r="G29" s="124"/>
      <c r="H29" s="125"/>
      <c r="I29" s="171"/>
      <c r="J29" s="171"/>
      <c r="K29" s="171"/>
    </row>
    <row r="30" s="1" customFormat="1" spans="1:11">
      <c r="A30" s="132"/>
      <c r="B30" s="134"/>
      <c r="C30" s="135"/>
      <c r="D30" s="127" t="s">
        <v>35</v>
      </c>
      <c r="E30" s="127"/>
      <c r="F30" s="121"/>
      <c r="G30" s="124"/>
      <c r="H30" s="125"/>
      <c r="I30" s="171"/>
      <c r="J30" s="171"/>
      <c r="K30" s="171"/>
    </row>
    <row r="31" s="1" customFormat="1" spans="1:11">
      <c r="A31" s="132"/>
      <c r="B31" s="134"/>
      <c r="C31" s="127" t="s">
        <v>36</v>
      </c>
      <c r="D31" s="127"/>
      <c r="E31" s="127"/>
      <c r="F31" s="121"/>
      <c r="G31" s="124"/>
      <c r="H31" s="125"/>
      <c r="I31" s="175">
        <f>I21-I22-I23</f>
        <v>0</v>
      </c>
      <c r="J31" s="175">
        <f>J21-J22-J23</f>
        <v>0</v>
      </c>
      <c r="K31" s="175"/>
    </row>
    <row r="32" s="1" customFormat="1" spans="1:11">
      <c r="A32" s="128"/>
      <c r="B32" s="136"/>
      <c r="C32" s="129" t="s">
        <v>23</v>
      </c>
      <c r="D32" s="130"/>
      <c r="E32" s="131"/>
      <c r="F32" s="121"/>
      <c r="G32" s="124"/>
      <c r="H32" s="125"/>
      <c r="I32" s="171"/>
      <c r="J32" s="171"/>
      <c r="K32" s="171"/>
    </row>
    <row r="33" s="1" customFormat="1" spans="1:11">
      <c r="A33" s="126">
        <v>4</v>
      </c>
      <c r="B33" s="133" t="s">
        <v>37</v>
      </c>
      <c r="C33" s="137" t="s">
        <v>25</v>
      </c>
      <c r="D33" s="138"/>
      <c r="E33" s="139"/>
      <c r="F33" s="121"/>
      <c r="G33" s="124"/>
      <c r="H33" s="125"/>
      <c r="I33" s="171"/>
      <c r="J33" s="171"/>
      <c r="K33" s="171"/>
    </row>
    <row r="34" s="1" customFormat="1" spans="1:11">
      <c r="A34" s="132"/>
      <c r="B34" s="134"/>
      <c r="C34" s="140"/>
      <c r="D34" s="141"/>
      <c r="E34" s="142"/>
      <c r="F34" s="121"/>
      <c r="G34" s="124"/>
      <c r="H34" s="125"/>
      <c r="I34" s="171"/>
      <c r="J34" s="171"/>
      <c r="K34" s="171"/>
    </row>
    <row r="35" s="1" customFormat="1" spans="1:11">
      <c r="A35" s="132"/>
      <c r="B35" s="134"/>
      <c r="C35" s="143" t="s">
        <v>38</v>
      </c>
      <c r="D35" s="144"/>
      <c r="E35" s="145"/>
      <c r="F35" s="121"/>
      <c r="G35" s="124"/>
      <c r="H35" s="125"/>
      <c r="I35" s="171"/>
      <c r="J35" s="171"/>
      <c r="K35" s="171"/>
    </row>
    <row r="36" s="1" customFormat="1" spans="1:11">
      <c r="A36" s="132"/>
      <c r="B36" s="134"/>
      <c r="C36" s="127" t="s">
        <v>36</v>
      </c>
      <c r="D36" s="127"/>
      <c r="E36" s="127"/>
      <c r="F36" s="121"/>
      <c r="G36" s="124"/>
      <c r="H36" s="125"/>
      <c r="I36" s="175"/>
      <c r="J36" s="175"/>
      <c r="K36" s="175"/>
    </row>
    <row r="37" s="1" customFormat="1" spans="1:11">
      <c r="A37" s="128"/>
      <c r="B37" s="136"/>
      <c r="C37" s="129" t="s">
        <v>23</v>
      </c>
      <c r="D37" s="130"/>
      <c r="E37" s="131"/>
      <c r="F37" s="121"/>
      <c r="G37" s="124"/>
      <c r="H37" s="125"/>
      <c r="I37" s="171"/>
      <c r="J37" s="171"/>
      <c r="K37" s="171"/>
    </row>
    <row r="38" s="1" customFormat="1" spans="1:11">
      <c r="A38" s="126">
        <v>5</v>
      </c>
      <c r="B38" s="127" t="s">
        <v>39</v>
      </c>
      <c r="C38" s="127"/>
      <c r="D38" s="127"/>
      <c r="E38" s="127"/>
      <c r="F38" s="121"/>
      <c r="G38" s="124"/>
      <c r="H38" s="125"/>
      <c r="I38" s="171"/>
      <c r="J38" s="171"/>
      <c r="K38" s="171"/>
    </row>
    <row r="39" s="1" customFormat="1" spans="1:11">
      <c r="A39" s="128"/>
      <c r="B39" s="129" t="s">
        <v>23</v>
      </c>
      <c r="C39" s="130"/>
      <c r="D39" s="130"/>
      <c r="E39" s="131"/>
      <c r="F39" s="121"/>
      <c r="G39" s="124"/>
      <c r="H39" s="125"/>
      <c r="I39" s="171"/>
      <c r="J39" s="171"/>
      <c r="K39" s="171"/>
    </row>
    <row r="40" s="1" customFormat="1" spans="1:11">
      <c r="A40" s="126">
        <v>6</v>
      </c>
      <c r="B40" s="127" t="s">
        <v>40</v>
      </c>
      <c r="C40" s="127"/>
      <c r="D40" s="127"/>
      <c r="E40" s="127"/>
      <c r="F40" s="121"/>
      <c r="G40" s="124"/>
      <c r="H40" s="125"/>
      <c r="I40" s="171"/>
      <c r="J40" s="171"/>
      <c r="K40" s="171"/>
    </row>
    <row r="41" s="1" customFormat="1" spans="1:11">
      <c r="A41" s="128"/>
      <c r="B41" s="129" t="s">
        <v>23</v>
      </c>
      <c r="C41" s="130"/>
      <c r="D41" s="130"/>
      <c r="E41" s="131"/>
      <c r="F41" s="121"/>
      <c r="G41" s="124"/>
      <c r="H41" s="125"/>
      <c r="I41" s="171"/>
      <c r="J41" s="171"/>
      <c r="K41" s="171"/>
    </row>
    <row r="42" s="1" customFormat="1" spans="1:11">
      <c r="A42" s="126">
        <v>7</v>
      </c>
      <c r="B42" s="137" t="s">
        <v>41</v>
      </c>
      <c r="C42" s="138"/>
      <c r="D42" s="138"/>
      <c r="E42" s="139"/>
      <c r="F42" s="121"/>
      <c r="G42" s="124"/>
      <c r="H42" s="125"/>
      <c r="I42" s="171"/>
      <c r="J42" s="171"/>
      <c r="K42" s="171"/>
    </row>
    <row r="43" s="1" customFormat="1" spans="1:11">
      <c r="A43" s="132"/>
      <c r="B43" s="140"/>
      <c r="C43" s="141"/>
      <c r="D43" s="141"/>
      <c r="E43" s="142"/>
      <c r="F43" s="121"/>
      <c r="G43" s="124"/>
      <c r="H43" s="125"/>
      <c r="I43" s="171"/>
      <c r="J43" s="171"/>
      <c r="K43" s="171"/>
    </row>
    <row r="44" s="1" customFormat="1" spans="1:11">
      <c r="A44" s="128"/>
      <c r="B44" s="129" t="s">
        <v>23</v>
      </c>
      <c r="C44" s="130"/>
      <c r="D44" s="130"/>
      <c r="E44" s="131"/>
      <c r="F44" s="121"/>
      <c r="G44" s="124"/>
      <c r="H44" s="125"/>
      <c r="I44" s="171"/>
      <c r="J44" s="171"/>
      <c r="K44" s="171"/>
    </row>
    <row r="45" s="1" customFormat="1" spans="1:11">
      <c r="A45" s="126">
        <v>8</v>
      </c>
      <c r="B45" s="127" t="s">
        <v>42</v>
      </c>
      <c r="C45" s="127"/>
      <c r="D45" s="127"/>
      <c r="E45" s="127"/>
      <c r="F45" s="121"/>
      <c r="G45" s="124"/>
      <c r="H45" s="125"/>
      <c r="I45" s="171"/>
      <c r="J45" s="171"/>
      <c r="K45" s="171"/>
    </row>
    <row r="46" s="1" customFormat="1" spans="1:11">
      <c r="A46" s="132"/>
      <c r="B46" s="129" t="s">
        <v>23</v>
      </c>
      <c r="C46" s="130"/>
      <c r="D46" s="130"/>
      <c r="E46" s="131"/>
      <c r="F46" s="121"/>
      <c r="G46" s="124"/>
      <c r="H46" s="125"/>
      <c r="I46" s="171"/>
      <c r="J46" s="171"/>
      <c r="K46" s="171"/>
    </row>
    <row r="47" s="1" customFormat="1" spans="1:11">
      <c r="A47" s="146">
        <v>9</v>
      </c>
      <c r="B47" s="147" t="s">
        <v>43</v>
      </c>
      <c r="C47" s="147"/>
      <c r="D47" s="147"/>
      <c r="E47" s="147"/>
      <c r="F47" s="148"/>
      <c r="G47" s="122"/>
      <c r="H47" s="120"/>
      <c r="I47" s="170"/>
      <c r="J47" s="170"/>
      <c r="K47" s="170"/>
    </row>
    <row r="48" s="1" customFormat="1" spans="1:11">
      <c r="A48" s="149"/>
      <c r="B48" s="150" t="s">
        <v>23</v>
      </c>
      <c r="C48" s="151"/>
      <c r="D48" s="151"/>
      <c r="E48" s="152"/>
      <c r="F48" s="148"/>
      <c r="G48" s="153"/>
      <c r="H48" s="120"/>
      <c r="I48" s="170"/>
      <c r="J48" s="170"/>
      <c r="K48" s="170"/>
    </row>
    <row r="49" s="1" customFormat="1" spans="1:11">
      <c r="A49" s="146">
        <v>10</v>
      </c>
      <c r="B49" s="147" t="s">
        <v>44</v>
      </c>
      <c r="C49" s="147"/>
      <c r="D49" s="147"/>
      <c r="E49" s="147"/>
      <c r="F49" s="148"/>
      <c r="G49" s="122"/>
      <c r="H49" s="120"/>
      <c r="I49" s="170"/>
      <c r="J49" s="170"/>
      <c r="K49" s="170"/>
    </row>
    <row r="50" s="1" customFormat="1" spans="1:11">
      <c r="A50" s="154"/>
      <c r="B50" s="150" t="s">
        <v>23</v>
      </c>
      <c r="C50" s="151"/>
      <c r="D50" s="151"/>
      <c r="E50" s="152"/>
      <c r="F50" s="148"/>
      <c r="G50" s="122"/>
      <c r="H50" s="120"/>
      <c r="I50" s="170"/>
      <c r="J50" s="170"/>
      <c r="K50" s="170"/>
    </row>
    <row r="51" s="1" customFormat="1" spans="1:11">
      <c r="A51" s="155">
        <v>11</v>
      </c>
      <c r="B51" s="147" t="s">
        <v>45</v>
      </c>
      <c r="C51" s="147"/>
      <c r="D51" s="147"/>
      <c r="E51" s="147"/>
      <c r="F51" s="148"/>
      <c r="G51" s="122"/>
      <c r="H51" s="120"/>
      <c r="I51" s="170"/>
      <c r="J51" s="170"/>
      <c r="K51" s="170"/>
    </row>
    <row r="52" s="1" customFormat="1" spans="1:11">
      <c r="A52" s="146">
        <v>12</v>
      </c>
      <c r="B52" s="147" t="s">
        <v>46</v>
      </c>
      <c r="C52" s="147"/>
      <c r="D52" s="147"/>
      <c r="E52" s="147"/>
      <c r="F52" s="148"/>
      <c r="G52" s="122"/>
      <c r="H52" s="120"/>
      <c r="I52" s="170"/>
      <c r="J52" s="170"/>
      <c r="K52" s="170"/>
    </row>
    <row r="53" s="1" customFormat="1" spans="1:11">
      <c r="A53" s="154"/>
      <c r="B53" s="150" t="s">
        <v>23</v>
      </c>
      <c r="C53" s="151"/>
      <c r="D53" s="151"/>
      <c r="E53" s="152"/>
      <c r="F53" s="148"/>
      <c r="G53" s="122"/>
      <c r="H53" s="120"/>
      <c r="I53" s="170"/>
      <c r="J53" s="170"/>
      <c r="K53" s="170"/>
    </row>
    <row r="54" s="1" customFormat="1" spans="1:11">
      <c r="A54" s="146">
        <v>13</v>
      </c>
      <c r="B54" s="150" t="s">
        <v>47</v>
      </c>
      <c r="C54" s="151"/>
      <c r="D54" s="151"/>
      <c r="E54" s="152"/>
      <c r="F54" s="148"/>
      <c r="G54" s="122"/>
      <c r="H54" s="120"/>
      <c r="I54" s="170"/>
      <c r="J54" s="170"/>
      <c r="K54" s="170"/>
    </row>
    <row r="55" s="1" customFormat="1" spans="1:11">
      <c r="A55" s="128"/>
      <c r="B55" s="129" t="s">
        <v>23</v>
      </c>
      <c r="C55" s="130"/>
      <c r="D55" s="130"/>
      <c r="E55" s="131"/>
      <c r="F55" s="156"/>
      <c r="G55" s="124"/>
      <c r="H55" s="125"/>
      <c r="I55" s="171"/>
      <c r="J55" s="171"/>
      <c r="K55" s="171"/>
    </row>
    <row r="56" s="1" customFormat="1" spans="1:11">
      <c r="A56" s="126">
        <v>14</v>
      </c>
      <c r="B56" s="127" t="s">
        <v>48</v>
      </c>
      <c r="C56" s="127"/>
      <c r="D56" s="127"/>
      <c r="E56" s="127"/>
      <c r="F56" s="121"/>
      <c r="G56" s="124"/>
      <c r="H56" s="125"/>
      <c r="I56" s="171"/>
      <c r="J56" s="171"/>
      <c r="K56" s="172"/>
    </row>
    <row r="57" s="1" customFormat="1" spans="1:11">
      <c r="A57" s="128"/>
      <c r="B57" s="129" t="s">
        <v>23</v>
      </c>
      <c r="C57" s="130"/>
      <c r="D57" s="130"/>
      <c r="E57" s="131"/>
      <c r="F57" s="121"/>
      <c r="G57" s="124"/>
      <c r="H57" s="125"/>
      <c r="I57" s="171"/>
      <c r="J57" s="171"/>
      <c r="K57" s="171"/>
    </row>
    <row r="58" s="1" customFormat="1" spans="1:11">
      <c r="A58" s="155">
        <v>15</v>
      </c>
      <c r="B58" s="147" t="s">
        <v>49</v>
      </c>
      <c r="C58" s="147"/>
      <c r="D58" s="147"/>
      <c r="E58" s="147"/>
      <c r="F58" s="121"/>
      <c r="G58" s="124"/>
      <c r="H58" s="125"/>
      <c r="I58" s="171"/>
      <c r="J58" s="171"/>
      <c r="K58" s="171"/>
    </row>
    <row r="59" s="1" customFormat="1" spans="1:11">
      <c r="A59" s="126">
        <v>16</v>
      </c>
      <c r="B59" s="127" t="s">
        <v>50</v>
      </c>
      <c r="C59" s="127"/>
      <c r="D59" s="127"/>
      <c r="E59" s="127"/>
      <c r="F59" s="121"/>
      <c r="G59" s="124"/>
      <c r="H59" s="125"/>
      <c r="I59" s="171"/>
      <c r="J59" s="171"/>
      <c r="K59" s="171"/>
    </row>
    <row r="60" s="1" customFormat="1" spans="1:11">
      <c r="A60" s="128"/>
      <c r="B60" s="129" t="s">
        <v>23</v>
      </c>
      <c r="C60" s="130"/>
      <c r="D60" s="130"/>
      <c r="E60" s="131"/>
      <c r="F60" s="121"/>
      <c r="G60" s="124"/>
      <c r="H60" s="125"/>
      <c r="I60" s="171"/>
      <c r="J60" s="171"/>
      <c r="K60" s="171"/>
    </row>
    <row r="61" s="1" customFormat="1" spans="1:11">
      <c r="A61" s="157" t="s">
        <v>51</v>
      </c>
      <c r="B61" s="158"/>
      <c r="C61" s="158"/>
      <c r="D61" s="158"/>
      <c r="E61" s="159"/>
      <c r="F61" s="160"/>
      <c r="G61" s="161"/>
      <c r="H61" s="162"/>
      <c r="I61" s="176"/>
      <c r="J61" s="176"/>
      <c r="K61" s="177"/>
    </row>
    <row r="62" s="1" customFormat="1" spans="1:11">
      <c r="A62" s="157" t="s">
        <v>52</v>
      </c>
      <c r="B62" s="158"/>
      <c r="C62" s="158"/>
      <c r="D62" s="158"/>
      <c r="E62" s="159"/>
      <c r="F62" s="163"/>
      <c r="G62" s="164"/>
      <c r="H62" s="165"/>
      <c r="I62" s="178">
        <v>4046.02</v>
      </c>
      <c r="J62" s="178">
        <f>I62</f>
        <v>4046.02</v>
      </c>
      <c r="K62" s="178"/>
    </row>
    <row r="63" s="1" customFormat="1" spans="1:11">
      <c r="A63" s="157" t="s">
        <v>53</v>
      </c>
      <c r="B63" s="158"/>
      <c r="C63" s="158"/>
      <c r="D63" s="158"/>
      <c r="E63" s="159"/>
      <c r="F63" s="160"/>
      <c r="G63" s="161"/>
      <c r="H63" s="162"/>
      <c r="I63" s="177">
        <f>I62</f>
        <v>4046.02</v>
      </c>
      <c r="J63" s="177">
        <f>J62</f>
        <v>4046.02</v>
      </c>
      <c r="K63" s="177"/>
    </row>
    <row r="64" s="1" customFormat="1" spans="1:11">
      <c r="A64" s="166">
        <v>1</v>
      </c>
      <c r="B64" s="120" t="s">
        <v>15</v>
      </c>
      <c r="C64" s="120"/>
      <c r="D64" s="120"/>
      <c r="E64" s="120"/>
      <c r="F64" s="167"/>
      <c r="G64" s="168"/>
      <c r="H64" s="162"/>
      <c r="I64" s="179">
        <f>I63</f>
        <v>4046.02</v>
      </c>
      <c r="J64" s="179">
        <f>I64</f>
        <v>4046.02</v>
      </c>
      <c r="K64" s="179"/>
    </row>
    <row r="65" s="1" customFormat="1" spans="1:11">
      <c r="A65" s="180"/>
      <c r="B65" s="123" t="s">
        <v>17</v>
      </c>
      <c r="C65" s="123"/>
      <c r="D65" s="123"/>
      <c r="E65" s="123"/>
      <c r="F65" s="181"/>
      <c r="G65" s="182"/>
      <c r="H65" s="183"/>
      <c r="I65" s="204">
        <v>3661</v>
      </c>
      <c r="J65" s="204">
        <f>I65</f>
        <v>3661</v>
      </c>
      <c r="K65" s="172"/>
    </row>
    <row r="66" s="1" customFormat="1" spans="1:11">
      <c r="A66" s="180"/>
      <c r="B66" s="123" t="s">
        <v>18</v>
      </c>
      <c r="C66" s="123"/>
      <c r="D66" s="123"/>
      <c r="E66" s="123"/>
      <c r="F66" s="181"/>
      <c r="G66" s="182"/>
      <c r="H66" s="183"/>
      <c r="I66" s="171">
        <f>I64-I65</f>
        <v>385.02</v>
      </c>
      <c r="J66" s="171">
        <f>I66</f>
        <v>385.02</v>
      </c>
      <c r="K66" s="172"/>
    </row>
    <row r="67" s="1" customFormat="1" spans="1:11">
      <c r="A67" s="184"/>
      <c r="B67" s="123" t="s">
        <v>19</v>
      </c>
      <c r="C67" s="123"/>
      <c r="D67" s="123"/>
      <c r="E67" s="123"/>
      <c r="F67" s="181"/>
      <c r="G67" s="182"/>
      <c r="H67" s="183"/>
      <c r="I67" s="171"/>
      <c r="J67" s="171"/>
      <c r="K67" s="172"/>
    </row>
    <row r="68" s="1" customFormat="1" spans="1:11">
      <c r="A68" s="185">
        <v>2</v>
      </c>
      <c r="B68" s="186" t="s">
        <v>22</v>
      </c>
      <c r="C68" s="187"/>
      <c r="D68" s="187"/>
      <c r="E68" s="188"/>
      <c r="F68" s="181"/>
      <c r="G68" s="182"/>
      <c r="H68" s="183"/>
      <c r="I68" s="170"/>
      <c r="J68" s="170"/>
      <c r="K68" s="170"/>
    </row>
    <row r="69" s="1" customFormat="1" spans="1:11">
      <c r="A69" s="185"/>
      <c r="B69" s="129" t="s">
        <v>23</v>
      </c>
      <c r="C69" s="130"/>
      <c r="D69" s="130"/>
      <c r="E69" s="131"/>
      <c r="F69" s="181"/>
      <c r="G69" s="182"/>
      <c r="H69" s="181"/>
      <c r="I69" s="170"/>
      <c r="J69" s="170"/>
      <c r="K69" s="170"/>
    </row>
    <row r="70" s="1" customFormat="1" spans="1:11">
      <c r="A70" s="166">
        <v>3</v>
      </c>
      <c r="B70" s="189" t="s">
        <v>54</v>
      </c>
      <c r="C70" s="190"/>
      <c r="D70" s="190"/>
      <c r="E70" s="191"/>
      <c r="F70" s="192"/>
      <c r="G70" s="193"/>
      <c r="H70" s="192"/>
      <c r="I70" s="171"/>
      <c r="J70" s="171"/>
      <c r="K70" s="171"/>
    </row>
    <row r="71" s="1" customFormat="1" spans="1:11">
      <c r="A71" s="184"/>
      <c r="B71" s="129" t="s">
        <v>23</v>
      </c>
      <c r="C71" s="130"/>
      <c r="D71" s="130"/>
      <c r="E71" s="131"/>
      <c r="F71" s="181"/>
      <c r="G71" s="182"/>
      <c r="H71" s="181"/>
      <c r="I71" s="170"/>
      <c r="J71" s="170"/>
      <c r="K71" s="170"/>
    </row>
    <row r="72" s="1" customFormat="1" spans="1:11">
      <c r="A72" s="166">
        <v>4</v>
      </c>
      <c r="B72" s="186" t="s">
        <v>55</v>
      </c>
      <c r="C72" s="187"/>
      <c r="D72" s="187"/>
      <c r="E72" s="188"/>
      <c r="F72" s="181"/>
      <c r="G72" s="182"/>
      <c r="H72" s="181"/>
      <c r="I72" s="170"/>
      <c r="J72" s="170"/>
      <c r="K72" s="170"/>
    </row>
    <row r="73" s="1" customFormat="1" spans="1:11">
      <c r="A73" s="184"/>
      <c r="B73" s="129" t="s">
        <v>23</v>
      </c>
      <c r="C73" s="130"/>
      <c r="D73" s="130"/>
      <c r="E73" s="131"/>
      <c r="F73" s="181"/>
      <c r="G73" s="182"/>
      <c r="H73" s="181"/>
      <c r="I73" s="205"/>
      <c r="J73" s="205"/>
      <c r="K73" s="205"/>
    </row>
    <row r="74" s="1" customFormat="1" spans="1:11">
      <c r="A74" s="166">
        <v>5</v>
      </c>
      <c r="B74" s="186" t="s">
        <v>39</v>
      </c>
      <c r="C74" s="187"/>
      <c r="D74" s="187"/>
      <c r="E74" s="188"/>
      <c r="F74" s="181"/>
      <c r="G74" s="182"/>
      <c r="H74" s="181"/>
      <c r="I74" s="206"/>
      <c r="J74" s="206"/>
      <c r="K74" s="206"/>
    </row>
    <row r="75" s="1" customFormat="1" spans="1:11">
      <c r="A75" s="184"/>
      <c r="B75" s="129" t="s">
        <v>23</v>
      </c>
      <c r="C75" s="130"/>
      <c r="D75" s="130"/>
      <c r="E75" s="131"/>
      <c r="F75" s="181"/>
      <c r="G75" s="182"/>
      <c r="H75" s="181"/>
      <c r="I75" s="206"/>
      <c r="J75" s="206"/>
      <c r="K75" s="206"/>
    </row>
    <row r="76" s="1" customFormat="1" spans="1:11">
      <c r="A76" s="166">
        <v>6</v>
      </c>
      <c r="B76" s="186" t="s">
        <v>56</v>
      </c>
      <c r="C76" s="187"/>
      <c r="D76" s="187"/>
      <c r="E76" s="188"/>
      <c r="F76" s="181"/>
      <c r="G76" s="194"/>
      <c r="H76" s="181"/>
      <c r="I76" s="170"/>
      <c r="J76" s="170"/>
      <c r="K76" s="170"/>
    </row>
    <row r="77" s="1" customFormat="1" spans="1:11">
      <c r="A77" s="166">
        <v>7</v>
      </c>
      <c r="B77" s="186" t="s">
        <v>57</v>
      </c>
      <c r="C77" s="187"/>
      <c r="D77" s="187"/>
      <c r="E77" s="188"/>
      <c r="F77" s="181"/>
      <c r="G77" s="194"/>
      <c r="H77" s="181"/>
      <c r="I77" s="170"/>
      <c r="J77" s="170"/>
      <c r="K77" s="170"/>
    </row>
    <row r="78" s="1" customFormat="1" spans="1:11">
      <c r="A78" s="184"/>
      <c r="B78" s="150" t="s">
        <v>23</v>
      </c>
      <c r="C78" s="151"/>
      <c r="D78" s="151"/>
      <c r="E78" s="152"/>
      <c r="F78" s="181"/>
      <c r="G78" s="194"/>
      <c r="H78" s="181"/>
      <c r="I78" s="170"/>
      <c r="J78" s="170"/>
      <c r="K78" s="170"/>
    </row>
    <row r="79" s="1" customFormat="1" spans="1:11">
      <c r="A79" s="166">
        <v>8</v>
      </c>
      <c r="B79" s="186" t="s">
        <v>58</v>
      </c>
      <c r="C79" s="187"/>
      <c r="D79" s="187"/>
      <c r="E79" s="188"/>
      <c r="F79" s="181"/>
      <c r="G79" s="194"/>
      <c r="H79" s="181"/>
      <c r="I79" s="207"/>
      <c r="J79" s="207"/>
      <c r="K79" s="207"/>
    </row>
    <row r="80" s="1" customFormat="1" spans="1:11">
      <c r="A80" s="184"/>
      <c r="B80" s="150" t="s">
        <v>23</v>
      </c>
      <c r="C80" s="151"/>
      <c r="D80" s="151"/>
      <c r="E80" s="152"/>
      <c r="F80" s="181"/>
      <c r="G80" s="194"/>
      <c r="H80" s="181"/>
      <c r="I80" s="207"/>
      <c r="J80" s="207"/>
      <c r="K80" s="207"/>
    </row>
    <row r="81" s="1" customFormat="1" spans="1:11">
      <c r="A81" s="166">
        <v>9</v>
      </c>
      <c r="B81" s="186" t="s">
        <v>59</v>
      </c>
      <c r="C81" s="187"/>
      <c r="D81" s="187"/>
      <c r="E81" s="188"/>
      <c r="F81" s="181"/>
      <c r="G81" s="194"/>
      <c r="H81" s="181"/>
      <c r="I81" s="170"/>
      <c r="J81" s="170"/>
      <c r="K81" s="169"/>
    </row>
    <row r="82" s="1" customFormat="1" spans="1:11">
      <c r="A82" s="195"/>
      <c r="B82" s="129" t="s">
        <v>23</v>
      </c>
      <c r="C82" s="130"/>
      <c r="D82" s="130"/>
      <c r="E82" s="131"/>
      <c r="F82" s="192"/>
      <c r="G82" s="193"/>
      <c r="H82" s="192"/>
      <c r="I82" s="171"/>
      <c r="J82" s="171"/>
      <c r="K82" s="208"/>
    </row>
    <row r="83" s="1" customFormat="1" spans="1:11">
      <c r="A83" s="185">
        <v>10</v>
      </c>
      <c r="B83" s="196" t="s">
        <v>60</v>
      </c>
      <c r="C83" s="197"/>
      <c r="D83" s="197"/>
      <c r="E83" s="198"/>
      <c r="F83" s="199"/>
      <c r="G83" s="122"/>
      <c r="H83" s="181"/>
      <c r="I83" s="170"/>
      <c r="J83" s="170"/>
      <c r="K83" s="170"/>
    </row>
    <row r="84" s="1" customFormat="1" spans="1:11">
      <c r="A84" s="185"/>
      <c r="B84" s="129" t="s">
        <v>23</v>
      </c>
      <c r="C84" s="130"/>
      <c r="D84" s="130"/>
      <c r="E84" s="131"/>
      <c r="F84" s="192"/>
      <c r="G84" s="193"/>
      <c r="H84" s="192"/>
      <c r="I84" s="171"/>
      <c r="J84" s="171"/>
      <c r="K84" s="208"/>
    </row>
    <row r="85" s="1" customFormat="1" spans="1:11">
      <c r="A85" s="157" t="s">
        <v>61</v>
      </c>
      <c r="B85" s="158"/>
      <c r="C85" s="158"/>
      <c r="D85" s="158"/>
      <c r="E85" s="159"/>
      <c r="F85" s="160"/>
      <c r="G85" s="161"/>
      <c r="H85" s="162"/>
      <c r="I85" s="179">
        <v>795.6</v>
      </c>
      <c r="J85" s="179">
        <f t="shared" ref="J85:J94" si="0">I85</f>
        <v>795.6</v>
      </c>
      <c r="K85" s="179"/>
    </row>
    <row r="86" s="1" customFormat="1" spans="1:11">
      <c r="A86" s="157" t="s">
        <v>52</v>
      </c>
      <c r="B86" s="158"/>
      <c r="C86" s="158"/>
      <c r="D86" s="158"/>
      <c r="E86" s="159"/>
      <c r="F86" s="163"/>
      <c r="G86" s="164"/>
      <c r="H86" s="200"/>
      <c r="I86" s="179">
        <v>795.6</v>
      </c>
      <c r="J86" s="179">
        <f t="shared" si="0"/>
        <v>795.6</v>
      </c>
      <c r="K86" s="178"/>
    </row>
    <row r="87" s="1" customFormat="1" spans="1:11">
      <c r="A87" s="157" t="s">
        <v>53</v>
      </c>
      <c r="B87" s="158"/>
      <c r="C87" s="158"/>
      <c r="D87" s="158"/>
      <c r="E87" s="159"/>
      <c r="F87" s="160"/>
      <c r="G87" s="161"/>
      <c r="H87" s="162"/>
      <c r="I87" s="179">
        <v>795.6</v>
      </c>
      <c r="J87" s="179">
        <f t="shared" si="0"/>
        <v>795.6</v>
      </c>
      <c r="K87" s="209"/>
    </row>
    <row r="88" s="1" customFormat="1" spans="1:11">
      <c r="A88" s="201">
        <v>1</v>
      </c>
      <c r="B88" s="202" t="s">
        <v>62</v>
      </c>
      <c r="C88" s="202"/>
      <c r="D88" s="202"/>
      <c r="E88" s="202"/>
      <c r="F88" s="167"/>
      <c r="G88" s="168"/>
      <c r="H88" s="162"/>
      <c r="I88" s="179">
        <v>795.6</v>
      </c>
      <c r="J88" s="179">
        <f t="shared" si="0"/>
        <v>795.6</v>
      </c>
      <c r="K88" s="179"/>
    </row>
    <row r="89" s="1" customFormat="1" spans="1:11">
      <c r="A89" s="203"/>
      <c r="B89" s="129" t="s">
        <v>23</v>
      </c>
      <c r="C89" s="130"/>
      <c r="D89" s="130"/>
      <c r="E89" s="131"/>
      <c r="F89" s="167"/>
      <c r="G89" s="168"/>
      <c r="H89" s="162"/>
      <c r="I89" s="179">
        <v>795.6</v>
      </c>
      <c r="J89" s="179">
        <f t="shared" si="0"/>
        <v>795.6</v>
      </c>
      <c r="K89" s="179"/>
    </row>
    <row r="90" s="1" customFormat="1" spans="1:11">
      <c r="A90" s="157" t="s">
        <v>63</v>
      </c>
      <c r="B90" s="158"/>
      <c r="C90" s="158"/>
      <c r="D90" s="158"/>
      <c r="E90" s="159"/>
      <c r="F90" s="160"/>
      <c r="G90" s="161"/>
      <c r="H90" s="162"/>
      <c r="I90" s="179">
        <v>800</v>
      </c>
      <c r="J90" s="179">
        <f t="shared" si="0"/>
        <v>800</v>
      </c>
      <c r="K90" s="179"/>
    </row>
    <row r="91" s="1" customFormat="1" spans="1:11">
      <c r="A91" s="157" t="s">
        <v>52</v>
      </c>
      <c r="B91" s="158"/>
      <c r="C91" s="158"/>
      <c r="D91" s="158"/>
      <c r="E91" s="159"/>
      <c r="F91" s="163"/>
      <c r="G91" s="164"/>
      <c r="H91" s="200"/>
      <c r="I91" s="179">
        <v>800</v>
      </c>
      <c r="J91" s="179">
        <f t="shared" si="0"/>
        <v>800</v>
      </c>
      <c r="K91" s="178"/>
    </row>
    <row r="92" s="1" customFormat="1" spans="1:11">
      <c r="A92" s="157" t="s">
        <v>53</v>
      </c>
      <c r="B92" s="158"/>
      <c r="C92" s="158"/>
      <c r="D92" s="158"/>
      <c r="E92" s="159"/>
      <c r="F92" s="160"/>
      <c r="G92" s="161"/>
      <c r="H92" s="162"/>
      <c r="I92" s="179">
        <v>800</v>
      </c>
      <c r="J92" s="179">
        <f t="shared" si="0"/>
        <v>800</v>
      </c>
      <c r="K92" s="210"/>
    </row>
    <row r="93" s="1" customFormat="1" spans="1:11">
      <c r="A93" s="201">
        <v>1</v>
      </c>
      <c r="B93" s="202" t="s">
        <v>62</v>
      </c>
      <c r="C93" s="202"/>
      <c r="D93" s="202"/>
      <c r="E93" s="202"/>
      <c r="F93" s="167"/>
      <c r="G93" s="168"/>
      <c r="H93" s="162"/>
      <c r="I93" s="179">
        <v>800</v>
      </c>
      <c r="J93" s="179">
        <f t="shared" si="0"/>
        <v>800</v>
      </c>
      <c r="K93" s="179"/>
    </row>
    <row r="94" s="1" customFormat="1" spans="1:11">
      <c r="A94" s="203"/>
      <c r="B94" s="129" t="s">
        <v>23</v>
      </c>
      <c r="C94" s="130"/>
      <c r="D94" s="130"/>
      <c r="E94" s="131"/>
      <c r="F94" s="167"/>
      <c r="G94" s="168"/>
      <c r="H94" s="162"/>
      <c r="I94" s="179">
        <v>800</v>
      </c>
      <c r="J94" s="179">
        <f t="shared" si="0"/>
        <v>800</v>
      </c>
      <c r="K94" s="179"/>
    </row>
  </sheetData>
  <mergeCells count="123">
    <mergeCell ref="A2:K2"/>
    <mergeCell ref="A6:E6"/>
    <mergeCell ref="A7:E7"/>
    <mergeCell ref="A8:E8"/>
    <mergeCell ref="A9:E9"/>
    <mergeCell ref="A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C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C31:E31"/>
    <mergeCell ref="C32:E32"/>
    <mergeCell ref="C35:E35"/>
    <mergeCell ref="C36:E36"/>
    <mergeCell ref="C37:E37"/>
    <mergeCell ref="B38:E38"/>
    <mergeCell ref="B39:E39"/>
    <mergeCell ref="B40:E40"/>
    <mergeCell ref="B41:E41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A61:E61"/>
    <mergeCell ref="A62:E62"/>
    <mergeCell ref="A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A85:E85"/>
    <mergeCell ref="A86:E86"/>
    <mergeCell ref="A87:E87"/>
    <mergeCell ref="B88:E88"/>
    <mergeCell ref="B89:E89"/>
    <mergeCell ref="A90:E90"/>
    <mergeCell ref="A91:E91"/>
    <mergeCell ref="A92:E92"/>
    <mergeCell ref="B93:E93"/>
    <mergeCell ref="B94:E94"/>
    <mergeCell ref="A4:A5"/>
    <mergeCell ref="A11:A18"/>
    <mergeCell ref="A19:A20"/>
    <mergeCell ref="A21:A32"/>
    <mergeCell ref="A33:A37"/>
    <mergeCell ref="A38:A39"/>
    <mergeCell ref="A40:A41"/>
    <mergeCell ref="A42:A44"/>
    <mergeCell ref="A45:A46"/>
    <mergeCell ref="A47:A48"/>
    <mergeCell ref="A49:A50"/>
    <mergeCell ref="A52:A53"/>
    <mergeCell ref="A54:A55"/>
    <mergeCell ref="A56:A57"/>
    <mergeCell ref="A59:A60"/>
    <mergeCell ref="A64:A67"/>
    <mergeCell ref="A68:A69"/>
    <mergeCell ref="A70:A71"/>
    <mergeCell ref="A72:A73"/>
    <mergeCell ref="A74:A75"/>
    <mergeCell ref="A77:A78"/>
    <mergeCell ref="A79:A80"/>
    <mergeCell ref="A81:A82"/>
    <mergeCell ref="A83:A84"/>
    <mergeCell ref="A88:A89"/>
    <mergeCell ref="A93:A94"/>
    <mergeCell ref="B21:B32"/>
    <mergeCell ref="B33:B37"/>
    <mergeCell ref="C22:C30"/>
    <mergeCell ref="F4:F5"/>
    <mergeCell ref="G4:G5"/>
    <mergeCell ref="H4:H5"/>
    <mergeCell ref="I4:I5"/>
    <mergeCell ref="K4:K5"/>
    <mergeCell ref="B4:E5"/>
    <mergeCell ref="C33:E34"/>
    <mergeCell ref="B42:E4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8"/>
  <sheetViews>
    <sheetView tabSelected="1" view="pageBreakPreview" zoomScale="70" zoomScaleNormal="55" topLeftCell="E1" workbookViewId="0">
      <pane ySplit="4" topLeftCell="A5" activePane="bottomLeft" state="frozen"/>
      <selection/>
      <selection pane="bottomLeft" activeCell="J5" sqref="J5"/>
    </sheetView>
  </sheetViews>
  <sheetFormatPr defaultColWidth="9" defaultRowHeight="14.4"/>
  <cols>
    <col min="1" max="1" width="9" style="34"/>
    <col min="2" max="2" width="14.5" style="34" customWidth="1"/>
    <col min="3" max="3" width="17.8796296296296" style="34" customWidth="1"/>
    <col min="4" max="4" width="12.75" style="34" customWidth="1"/>
    <col min="5" max="5" width="47.2685185185185" style="35" customWidth="1"/>
    <col min="6" max="6" width="10.6296296296296" style="34" customWidth="1"/>
    <col min="7" max="8" width="10.7777777777778" style="35" customWidth="1"/>
    <col min="9" max="9" width="14.7777777777778" style="35" customWidth="1"/>
    <col min="10" max="10" width="37.9351851851852" style="34" customWidth="1"/>
    <col min="11" max="11" width="18.5555555555556" style="36" customWidth="1"/>
    <col min="12" max="12" width="18.8796296296296" style="36" customWidth="1"/>
    <col min="13" max="13" width="16.8240740740741" style="37" customWidth="1"/>
    <col min="14" max="14" width="19.6666666666667" style="37" customWidth="1"/>
    <col min="15" max="15" width="16.0277777777778" style="37" customWidth="1"/>
    <col min="16" max="16" width="18.7314814814815" style="38" customWidth="1"/>
    <col min="17" max="17" width="8.27777777777778" style="37" customWidth="1"/>
    <col min="18" max="18" width="8.24074074074074" style="37" customWidth="1"/>
    <col min="19" max="19" width="11.3055555555556" style="37" customWidth="1"/>
    <col min="20" max="20" width="10.9074074074074" style="39" customWidth="1"/>
    <col min="21" max="21" width="14.75" style="40" customWidth="1"/>
    <col min="22" max="22" width="13.1759259259259" style="40" customWidth="1"/>
    <col min="23" max="23" width="12.3148148148148" style="40" customWidth="1"/>
    <col min="24" max="24" width="11.1111111111111" style="40" customWidth="1"/>
    <col min="25" max="25" width="17.7777777777778" style="41" hidden="1" customWidth="1"/>
    <col min="26" max="26" width="10.5" style="35" customWidth="1"/>
    <col min="27" max="27" width="7.07407407407407" style="35" customWidth="1"/>
    <col min="28" max="28" width="12.8796296296296" style="35" customWidth="1"/>
    <col min="29" max="29" width="14.5" style="35" customWidth="1"/>
    <col min="30" max="30" width="23.3796296296296" style="35" customWidth="1"/>
    <col min="31" max="31" width="9.37962962962963" style="35" customWidth="1"/>
    <col min="32" max="16384" width="9" style="34"/>
  </cols>
  <sheetData>
    <row r="1" ht="51" customHeight="1" spans="1:27">
      <c r="A1" s="42" t="s">
        <v>64</v>
      </c>
      <c r="B1" s="42"/>
      <c r="C1" s="42"/>
      <c r="D1" s="42"/>
      <c r="E1" s="42"/>
      <c r="F1" s="42"/>
      <c r="G1" s="42"/>
      <c r="H1" s="42"/>
      <c r="I1" s="64"/>
      <c r="J1" s="42"/>
      <c r="K1" s="65"/>
      <c r="L1" s="65"/>
      <c r="M1" s="65"/>
      <c r="N1" s="65"/>
      <c r="O1" s="65"/>
      <c r="P1" s="65"/>
      <c r="Q1" s="65"/>
      <c r="R1" s="65"/>
      <c r="S1" s="65"/>
      <c r="T1" s="88"/>
      <c r="U1" s="89"/>
      <c r="V1" s="89"/>
      <c r="W1" s="89"/>
      <c r="X1" s="89"/>
      <c r="Y1" s="101"/>
      <c r="Z1" s="42"/>
      <c r="AA1" s="42"/>
    </row>
    <row r="2" spans="1:27">
      <c r="A2" s="43" t="s">
        <v>65</v>
      </c>
      <c r="B2" s="43"/>
      <c r="C2" s="43"/>
      <c r="D2" s="43"/>
      <c r="E2" s="43"/>
      <c r="F2" s="43"/>
      <c r="G2" s="43"/>
      <c r="H2" s="43"/>
      <c r="I2" s="66"/>
      <c r="J2" s="43"/>
      <c r="K2" s="67"/>
      <c r="L2" s="67"/>
      <c r="M2" s="67"/>
      <c r="N2" s="67"/>
      <c r="O2" s="67"/>
      <c r="P2" s="67"/>
      <c r="Q2" s="67"/>
      <c r="R2" s="67"/>
      <c r="S2" s="67"/>
      <c r="T2" s="90"/>
      <c r="U2" s="91"/>
      <c r="V2" s="91"/>
      <c r="W2" s="91"/>
      <c r="X2" s="91"/>
      <c r="Y2" s="102"/>
      <c r="Z2" s="43"/>
      <c r="AA2" s="43"/>
    </row>
    <row r="3" ht="38" customHeight="1" spans="1:27">
      <c r="A3" s="44" t="s">
        <v>2</v>
      </c>
      <c r="B3" s="45" t="s">
        <v>66</v>
      </c>
      <c r="C3" s="45" t="s">
        <v>67</v>
      </c>
      <c r="D3" s="45" t="s">
        <v>68</v>
      </c>
      <c r="E3" s="45" t="s">
        <v>69</v>
      </c>
      <c r="F3" s="45" t="s">
        <v>70</v>
      </c>
      <c r="G3" s="45" t="s">
        <v>71</v>
      </c>
      <c r="H3" s="46" t="s">
        <v>72</v>
      </c>
      <c r="I3" s="46" t="s">
        <v>73</v>
      </c>
      <c r="J3" s="68" t="s">
        <v>74</v>
      </c>
      <c r="K3" s="69"/>
      <c r="L3" s="70" t="s">
        <v>75</v>
      </c>
      <c r="M3" s="71"/>
      <c r="N3" s="71"/>
      <c r="O3" s="71"/>
      <c r="P3" s="71"/>
      <c r="Q3" s="71"/>
      <c r="R3" s="71"/>
      <c r="S3" s="69"/>
      <c r="T3" s="92" t="s">
        <v>76</v>
      </c>
      <c r="U3" s="93" t="s">
        <v>77</v>
      </c>
      <c r="V3" s="93" t="s">
        <v>78</v>
      </c>
      <c r="W3" s="94" t="s">
        <v>8</v>
      </c>
      <c r="X3" s="94"/>
      <c r="Y3" s="103" t="s">
        <v>79</v>
      </c>
      <c r="Z3" s="46" t="s">
        <v>80</v>
      </c>
      <c r="AA3" s="46" t="s">
        <v>81</v>
      </c>
    </row>
    <row r="4" ht="80" customHeight="1" spans="1:27">
      <c r="A4" s="47"/>
      <c r="B4" s="48"/>
      <c r="C4" s="48"/>
      <c r="D4" s="48"/>
      <c r="E4" s="48"/>
      <c r="F4" s="48"/>
      <c r="G4" s="48"/>
      <c r="H4" s="46"/>
      <c r="I4" s="46"/>
      <c r="J4" s="46" t="s">
        <v>82</v>
      </c>
      <c r="K4" s="72" t="s">
        <v>83</v>
      </c>
      <c r="L4" s="72" t="s">
        <v>84</v>
      </c>
      <c r="M4" s="72" t="s">
        <v>85</v>
      </c>
      <c r="N4" s="72" t="s">
        <v>86</v>
      </c>
      <c r="O4" s="72" t="s">
        <v>87</v>
      </c>
      <c r="P4" s="72" t="s">
        <v>88</v>
      </c>
      <c r="Q4" s="72" t="s">
        <v>89</v>
      </c>
      <c r="R4" s="72" t="s">
        <v>90</v>
      </c>
      <c r="S4" s="72" t="s">
        <v>91</v>
      </c>
      <c r="T4" s="95"/>
      <c r="U4" s="96"/>
      <c r="V4" s="96"/>
      <c r="W4" s="94" t="s">
        <v>92</v>
      </c>
      <c r="X4" s="94" t="s">
        <v>93</v>
      </c>
      <c r="Y4" s="104"/>
      <c r="Z4" s="46"/>
      <c r="AA4" s="46"/>
    </row>
    <row r="5" s="31" customFormat="1" ht="40" customHeight="1" spans="1:27">
      <c r="A5" s="49" t="s">
        <v>94</v>
      </c>
      <c r="B5" s="50"/>
      <c r="C5" s="50"/>
      <c r="D5" s="50"/>
      <c r="E5" s="49">
        <f>E6+E12+E16+E20+E22</f>
        <v>13</v>
      </c>
      <c r="F5" s="51"/>
      <c r="G5" s="51"/>
      <c r="H5" s="51"/>
      <c r="I5" s="73"/>
      <c r="J5" s="74"/>
      <c r="K5" s="75">
        <f t="shared" ref="K5:P5" si="0">K6+K12+K20+K16+K22</f>
        <v>23903.95</v>
      </c>
      <c r="L5" s="75">
        <f t="shared" si="0"/>
        <v>23903.95</v>
      </c>
      <c r="M5" s="75">
        <f t="shared" si="0"/>
        <v>18262.33</v>
      </c>
      <c r="N5" s="75">
        <f t="shared" si="0"/>
        <v>4046.02</v>
      </c>
      <c r="O5" s="75">
        <f t="shared" si="0"/>
        <v>795.6</v>
      </c>
      <c r="P5" s="75">
        <f t="shared" si="0"/>
        <v>800</v>
      </c>
      <c r="Q5" s="75">
        <f>Q6+Q12+Q20+Q16</f>
        <v>0</v>
      </c>
      <c r="R5" s="75">
        <f>R6+R12+R20+R16</f>
        <v>0</v>
      </c>
      <c r="S5" s="75">
        <f t="shared" ref="S5:X5" si="1">S6+S12+S20+S16</f>
        <v>0</v>
      </c>
      <c r="T5" s="75">
        <f t="shared" si="1"/>
        <v>800</v>
      </c>
      <c r="U5" s="49">
        <f t="shared" si="1"/>
        <v>3188</v>
      </c>
      <c r="V5" s="49">
        <f t="shared" si="1"/>
        <v>12970</v>
      </c>
      <c r="W5" s="49">
        <f t="shared" si="1"/>
        <v>1084</v>
      </c>
      <c r="X5" s="49">
        <f t="shared" si="1"/>
        <v>3481</v>
      </c>
      <c r="Y5" s="49"/>
      <c r="Z5" s="50"/>
      <c r="AA5" s="50"/>
    </row>
    <row r="6" s="32" customFormat="1" ht="35" customHeight="1" spans="1:27">
      <c r="A6" s="52" t="s">
        <v>95</v>
      </c>
      <c r="B6" s="53"/>
      <c r="C6" s="53"/>
      <c r="D6" s="53"/>
      <c r="E6" s="52">
        <v>5</v>
      </c>
      <c r="F6" s="54"/>
      <c r="G6" s="54"/>
      <c r="H6" s="54"/>
      <c r="I6" s="76"/>
      <c r="J6" s="77"/>
      <c r="K6" s="78">
        <f>SUM(K7:K11)</f>
        <v>12474.89</v>
      </c>
      <c r="L6" s="78">
        <f>SUM(L7:L11)</f>
        <v>12474.89</v>
      </c>
      <c r="M6" s="78">
        <f t="shared" ref="M6:X6" si="2">SUM(M7:M11)</f>
        <v>9447.31</v>
      </c>
      <c r="N6" s="78">
        <f t="shared" si="2"/>
        <v>2183.02</v>
      </c>
      <c r="O6" s="78">
        <f t="shared" si="2"/>
        <v>432.6</v>
      </c>
      <c r="P6" s="78">
        <f t="shared" si="2"/>
        <v>411.96</v>
      </c>
      <c r="Q6" s="97">
        <f t="shared" si="2"/>
        <v>0</v>
      </c>
      <c r="R6" s="97">
        <f t="shared" si="2"/>
        <v>0</v>
      </c>
      <c r="S6" s="97">
        <f t="shared" si="2"/>
        <v>0</v>
      </c>
      <c r="T6" s="97">
        <f t="shared" si="2"/>
        <v>800</v>
      </c>
      <c r="U6" s="52">
        <f t="shared" si="2"/>
        <v>1178</v>
      </c>
      <c r="V6" s="52">
        <f t="shared" si="2"/>
        <v>2657</v>
      </c>
      <c r="W6" s="52">
        <f t="shared" si="2"/>
        <v>753</v>
      </c>
      <c r="X6" s="52">
        <f t="shared" si="2"/>
        <v>1855</v>
      </c>
      <c r="Y6" s="52"/>
      <c r="Z6" s="76"/>
      <c r="AA6" s="76"/>
    </row>
    <row r="7" s="33" customFormat="1" ht="117" customHeight="1" spans="1:27">
      <c r="A7" s="55">
        <v>1</v>
      </c>
      <c r="B7" s="55" t="s">
        <v>96</v>
      </c>
      <c r="C7" s="55" t="s">
        <v>97</v>
      </c>
      <c r="D7" s="55" t="s">
        <v>98</v>
      </c>
      <c r="E7" s="56" t="s">
        <v>99</v>
      </c>
      <c r="F7" s="55" t="s">
        <v>100</v>
      </c>
      <c r="G7" s="55" t="s">
        <v>101</v>
      </c>
      <c r="H7" s="55">
        <v>10</v>
      </c>
      <c r="I7" s="79" t="s">
        <v>102</v>
      </c>
      <c r="J7" s="55" t="s">
        <v>103</v>
      </c>
      <c r="K7" s="80">
        <v>2550</v>
      </c>
      <c r="L7" s="80">
        <f t="shared" ref="L7:L10" si="3">K7</f>
        <v>2550</v>
      </c>
      <c r="M7" s="80">
        <f>0.77*L7-40</f>
        <v>1923.5</v>
      </c>
      <c r="N7" s="80">
        <f>0.16*L7+20+30</f>
        <v>458</v>
      </c>
      <c r="O7" s="81">
        <v>89</v>
      </c>
      <c r="P7" s="81">
        <f>L7-M7-N7-O7</f>
        <v>79.5</v>
      </c>
      <c r="Q7" s="57"/>
      <c r="R7" s="57"/>
      <c r="S7" s="57"/>
      <c r="T7" s="57">
        <v>200</v>
      </c>
      <c r="U7" s="98">
        <v>268</v>
      </c>
      <c r="V7" s="98">
        <v>561</v>
      </c>
      <c r="W7" s="99">
        <v>120</v>
      </c>
      <c r="X7" s="99">
        <v>482</v>
      </c>
      <c r="Y7" s="99" t="s">
        <v>104</v>
      </c>
      <c r="Z7" s="105"/>
      <c r="AA7" s="105"/>
    </row>
    <row r="8" s="33" customFormat="1" ht="121" customHeight="1" spans="1:27">
      <c r="A8" s="55">
        <v>2</v>
      </c>
      <c r="B8" s="55" t="s">
        <v>96</v>
      </c>
      <c r="C8" s="55" t="s">
        <v>105</v>
      </c>
      <c r="D8" s="55" t="s">
        <v>98</v>
      </c>
      <c r="E8" s="56" t="s">
        <v>106</v>
      </c>
      <c r="F8" s="55" t="s">
        <v>107</v>
      </c>
      <c r="G8" s="55" t="s">
        <v>108</v>
      </c>
      <c r="H8" s="55">
        <v>10</v>
      </c>
      <c r="I8" s="79" t="s">
        <v>102</v>
      </c>
      <c r="J8" s="55" t="s">
        <v>109</v>
      </c>
      <c r="K8" s="80">
        <v>2291.89</v>
      </c>
      <c r="L8" s="80">
        <f>M8+N8+P8+O8</f>
        <v>2291.89</v>
      </c>
      <c r="M8" s="80">
        <v>1756.4</v>
      </c>
      <c r="N8" s="80">
        <v>385.02</v>
      </c>
      <c r="O8" s="81">
        <v>80</v>
      </c>
      <c r="P8" s="81">
        <v>70.4699999999998</v>
      </c>
      <c r="Q8" s="57"/>
      <c r="R8" s="57"/>
      <c r="S8" s="57"/>
      <c r="T8" s="57">
        <v>100</v>
      </c>
      <c r="U8" s="98">
        <v>247</v>
      </c>
      <c r="V8" s="98">
        <v>592</v>
      </c>
      <c r="W8" s="99">
        <v>173</v>
      </c>
      <c r="X8" s="99">
        <v>346</v>
      </c>
      <c r="Y8" s="99" t="s">
        <v>110</v>
      </c>
      <c r="Z8" s="57" t="s">
        <v>111</v>
      </c>
      <c r="AA8" s="105"/>
    </row>
    <row r="9" s="33" customFormat="1" ht="81" customHeight="1" spans="1:27">
      <c r="A9" s="55">
        <v>3</v>
      </c>
      <c r="B9" s="55" t="s">
        <v>96</v>
      </c>
      <c r="C9" s="55" t="s">
        <v>112</v>
      </c>
      <c r="D9" s="55" t="s">
        <v>113</v>
      </c>
      <c r="E9" s="56" t="s">
        <v>114</v>
      </c>
      <c r="F9" s="55" t="s">
        <v>115</v>
      </c>
      <c r="G9" s="55" t="s">
        <v>116</v>
      </c>
      <c r="H9" s="55">
        <v>10</v>
      </c>
      <c r="I9" s="79" t="s">
        <v>102</v>
      </c>
      <c r="J9" s="55" t="s">
        <v>117</v>
      </c>
      <c r="K9" s="80">
        <v>2183</v>
      </c>
      <c r="L9" s="80">
        <f t="shared" si="3"/>
        <v>2183</v>
      </c>
      <c r="M9" s="80">
        <f>0.77*L9-20-20</f>
        <v>1640.91</v>
      </c>
      <c r="N9" s="80">
        <f>30+348+20</f>
        <v>398</v>
      </c>
      <c r="O9" s="81">
        <v>76</v>
      </c>
      <c r="P9" s="81">
        <f>L9-M9-N9-O9</f>
        <v>68.0899999999999</v>
      </c>
      <c r="Q9" s="57"/>
      <c r="R9" s="57"/>
      <c r="S9" s="57"/>
      <c r="T9" s="57">
        <v>300</v>
      </c>
      <c r="U9" s="98">
        <v>600</v>
      </c>
      <c r="V9" s="98">
        <v>1200</v>
      </c>
      <c r="W9" s="99">
        <v>420</v>
      </c>
      <c r="X9" s="99">
        <v>840</v>
      </c>
      <c r="Y9" s="99" t="s">
        <v>110</v>
      </c>
      <c r="Z9" s="105"/>
      <c r="AA9" s="105"/>
    </row>
    <row r="10" s="33" customFormat="1" ht="130" customHeight="1" spans="1:27">
      <c r="A10" s="55">
        <v>4</v>
      </c>
      <c r="B10" s="55" t="s">
        <v>96</v>
      </c>
      <c r="C10" s="55" t="s">
        <v>118</v>
      </c>
      <c r="D10" s="55" t="s">
        <v>119</v>
      </c>
      <c r="E10" s="56" t="s">
        <v>120</v>
      </c>
      <c r="F10" s="55" t="s">
        <v>121</v>
      </c>
      <c r="G10" s="55" t="s">
        <v>122</v>
      </c>
      <c r="H10" s="55">
        <v>9</v>
      </c>
      <c r="I10" s="79" t="s">
        <v>102</v>
      </c>
      <c r="J10" s="55" t="s">
        <v>123</v>
      </c>
      <c r="K10" s="80">
        <v>3450</v>
      </c>
      <c r="L10" s="80">
        <f t="shared" si="3"/>
        <v>3450</v>
      </c>
      <c r="M10" s="80">
        <f>0.77*L10-30</f>
        <v>2626.5</v>
      </c>
      <c r="N10" s="80">
        <f>0.16*L10+30</f>
        <v>582</v>
      </c>
      <c r="O10" s="81">
        <v>117.6</v>
      </c>
      <c r="P10" s="81">
        <f>L10-M10-N10-O10</f>
        <v>123.9</v>
      </c>
      <c r="Q10" s="57"/>
      <c r="R10" s="57"/>
      <c r="S10" s="57"/>
      <c r="T10" s="57">
        <v>200</v>
      </c>
      <c r="U10" s="98">
        <v>45</v>
      </c>
      <c r="V10" s="98">
        <v>180</v>
      </c>
      <c r="W10" s="99">
        <v>30</v>
      </c>
      <c r="X10" s="99">
        <v>122</v>
      </c>
      <c r="Y10" s="99" t="s">
        <v>124</v>
      </c>
      <c r="Z10" s="105"/>
      <c r="AA10" s="105"/>
    </row>
    <row r="11" s="33" customFormat="1" ht="74" customHeight="1" spans="1:27">
      <c r="A11" s="57">
        <v>5</v>
      </c>
      <c r="B11" s="55" t="s">
        <v>96</v>
      </c>
      <c r="C11" s="55" t="s">
        <v>125</v>
      </c>
      <c r="D11" s="55" t="s">
        <v>126</v>
      </c>
      <c r="E11" s="56" t="s">
        <v>127</v>
      </c>
      <c r="F11" s="55" t="s">
        <v>121</v>
      </c>
      <c r="G11" s="55" t="s">
        <v>122</v>
      </c>
      <c r="H11" s="55">
        <v>9</v>
      </c>
      <c r="I11" s="79" t="s">
        <v>102</v>
      </c>
      <c r="J11" s="55" t="s">
        <v>128</v>
      </c>
      <c r="K11" s="80">
        <v>2000</v>
      </c>
      <c r="L11" s="80">
        <v>2000</v>
      </c>
      <c r="M11" s="80">
        <f>0.77*L11-20-20</f>
        <v>1500</v>
      </c>
      <c r="N11" s="80">
        <f>0.16*L11+40</f>
        <v>360</v>
      </c>
      <c r="O11" s="81">
        <f>0.035*L11</f>
        <v>70</v>
      </c>
      <c r="P11" s="81">
        <f>L11-M11-N11-O11</f>
        <v>70</v>
      </c>
      <c r="Q11" s="57"/>
      <c r="R11" s="57"/>
      <c r="S11" s="57"/>
      <c r="T11" s="57"/>
      <c r="U11" s="98">
        <v>18</v>
      </c>
      <c r="V11" s="98">
        <v>124</v>
      </c>
      <c r="W11" s="99">
        <v>10</v>
      </c>
      <c r="X11" s="99">
        <v>65</v>
      </c>
      <c r="Y11" s="99" t="s">
        <v>124</v>
      </c>
      <c r="Z11" s="105"/>
      <c r="AA11" s="105"/>
    </row>
    <row r="12" s="32" customFormat="1" ht="35" customHeight="1" spans="1:27">
      <c r="A12" s="52" t="s">
        <v>129</v>
      </c>
      <c r="B12" s="53"/>
      <c r="C12" s="53"/>
      <c r="D12" s="53"/>
      <c r="E12" s="52">
        <v>3</v>
      </c>
      <c r="F12" s="54"/>
      <c r="G12" s="54"/>
      <c r="H12" s="54"/>
      <c r="I12" s="82"/>
      <c r="J12" s="83"/>
      <c r="K12" s="78">
        <f>SUM(K13:K15)</f>
        <v>912.06</v>
      </c>
      <c r="L12" s="78">
        <f t="shared" ref="L12:X12" si="4">SUM(L13:L15)</f>
        <v>912.06</v>
      </c>
      <c r="M12" s="78">
        <f t="shared" si="4"/>
        <v>799.39</v>
      </c>
      <c r="N12" s="78">
        <f t="shared" si="4"/>
        <v>64</v>
      </c>
      <c r="O12" s="78">
        <f t="shared" si="4"/>
        <v>0</v>
      </c>
      <c r="P12" s="78">
        <f t="shared" si="4"/>
        <v>48.67</v>
      </c>
      <c r="Q12" s="97">
        <f t="shared" si="4"/>
        <v>0</v>
      </c>
      <c r="R12" s="97">
        <f t="shared" si="4"/>
        <v>0</v>
      </c>
      <c r="S12" s="97">
        <f t="shared" si="4"/>
        <v>0</v>
      </c>
      <c r="T12" s="97">
        <f t="shared" si="4"/>
        <v>0</v>
      </c>
      <c r="U12" s="52">
        <f t="shared" si="4"/>
        <v>822</v>
      </c>
      <c r="V12" s="52">
        <f t="shared" si="4"/>
        <v>4373</v>
      </c>
      <c r="W12" s="52">
        <f t="shared" si="4"/>
        <v>165</v>
      </c>
      <c r="X12" s="52">
        <f t="shared" si="4"/>
        <v>821</v>
      </c>
      <c r="Y12" s="52"/>
      <c r="Z12" s="76"/>
      <c r="AA12" s="76"/>
    </row>
    <row r="13" s="33" customFormat="1" ht="57" customHeight="1" spans="1:27">
      <c r="A13" s="57">
        <v>1</v>
      </c>
      <c r="B13" s="55" t="s">
        <v>96</v>
      </c>
      <c r="C13" s="55" t="s">
        <v>130</v>
      </c>
      <c r="D13" s="55" t="s">
        <v>131</v>
      </c>
      <c r="E13" s="56" t="s">
        <v>132</v>
      </c>
      <c r="F13" s="55" t="s">
        <v>133</v>
      </c>
      <c r="G13" s="55" t="s">
        <v>134</v>
      </c>
      <c r="H13" s="55">
        <v>1</v>
      </c>
      <c r="I13" s="79" t="s">
        <v>135</v>
      </c>
      <c r="J13" s="55" t="s">
        <v>136</v>
      </c>
      <c r="K13" s="80">
        <v>210</v>
      </c>
      <c r="L13" s="80">
        <f>K13</f>
        <v>210</v>
      </c>
      <c r="M13" s="80">
        <v>210</v>
      </c>
      <c r="N13" s="84"/>
      <c r="O13" s="81"/>
      <c r="P13" s="81"/>
      <c r="Q13" s="57"/>
      <c r="R13" s="57"/>
      <c r="S13" s="57"/>
      <c r="T13" s="57"/>
      <c r="U13" s="98">
        <v>38</v>
      </c>
      <c r="V13" s="98">
        <v>343</v>
      </c>
      <c r="W13" s="99">
        <v>21</v>
      </c>
      <c r="X13" s="99">
        <v>135</v>
      </c>
      <c r="Y13" s="99" t="s">
        <v>137</v>
      </c>
      <c r="Z13" s="105"/>
      <c r="AA13" s="57" t="s">
        <v>138</v>
      </c>
    </row>
    <row r="14" s="33" customFormat="1" ht="57" customHeight="1" spans="1:27">
      <c r="A14" s="57">
        <v>2</v>
      </c>
      <c r="B14" s="55" t="s">
        <v>96</v>
      </c>
      <c r="C14" s="55" t="s">
        <v>139</v>
      </c>
      <c r="D14" s="55" t="s">
        <v>140</v>
      </c>
      <c r="E14" s="56" t="s">
        <v>141</v>
      </c>
      <c r="F14" s="55" t="s">
        <v>142</v>
      </c>
      <c r="G14" s="58" t="s">
        <v>143</v>
      </c>
      <c r="H14" s="59">
        <v>3</v>
      </c>
      <c r="I14" s="79" t="s">
        <v>144</v>
      </c>
      <c r="J14" s="55" t="s">
        <v>145</v>
      </c>
      <c r="K14" s="80">
        <v>400</v>
      </c>
      <c r="L14" s="80">
        <v>400</v>
      </c>
      <c r="M14" s="80">
        <v>400</v>
      </c>
      <c r="N14" s="84"/>
      <c r="O14" s="81"/>
      <c r="P14" s="81"/>
      <c r="Q14" s="57"/>
      <c r="R14" s="57"/>
      <c r="S14" s="57"/>
      <c r="T14" s="57"/>
      <c r="U14" s="98">
        <v>392</v>
      </c>
      <c r="V14" s="98">
        <v>2015</v>
      </c>
      <c r="W14" s="99">
        <f>72</f>
        <v>72</v>
      </c>
      <c r="X14" s="99">
        <f>343</f>
        <v>343</v>
      </c>
      <c r="Y14" s="99" t="s">
        <v>137</v>
      </c>
      <c r="Z14" s="105"/>
      <c r="AA14" s="57" t="s">
        <v>138</v>
      </c>
    </row>
    <row r="15" s="33" customFormat="1" ht="48" spans="1:27">
      <c r="A15" s="57">
        <v>3</v>
      </c>
      <c r="B15" s="55" t="s">
        <v>96</v>
      </c>
      <c r="C15" s="55" t="s">
        <v>146</v>
      </c>
      <c r="D15" s="55" t="s">
        <v>147</v>
      </c>
      <c r="E15" s="56" t="s">
        <v>148</v>
      </c>
      <c r="F15" s="55" t="s">
        <v>142</v>
      </c>
      <c r="G15" s="55" t="s">
        <v>143</v>
      </c>
      <c r="H15" s="59">
        <v>3</v>
      </c>
      <c r="I15" s="79" t="s">
        <v>144</v>
      </c>
      <c r="J15" s="55" t="s">
        <v>149</v>
      </c>
      <c r="K15" s="80">
        <f>19.39+282.67</f>
        <v>302.06</v>
      </c>
      <c r="L15" s="80">
        <f>K15</f>
        <v>302.06</v>
      </c>
      <c r="M15" s="80">
        <f>19.39+170</f>
        <v>189.39</v>
      </c>
      <c r="N15" s="80">
        <v>64</v>
      </c>
      <c r="O15" s="81"/>
      <c r="P15" s="81">
        <f>K15-M15-N15</f>
        <v>48.67</v>
      </c>
      <c r="Q15" s="57"/>
      <c r="R15" s="57"/>
      <c r="S15" s="57"/>
      <c r="T15" s="57"/>
      <c r="U15" s="98">
        <v>392</v>
      </c>
      <c r="V15" s="98">
        <v>2015</v>
      </c>
      <c r="W15" s="99">
        <f>72</f>
        <v>72</v>
      </c>
      <c r="X15" s="99">
        <f>343</f>
        <v>343</v>
      </c>
      <c r="Y15" s="99" t="s">
        <v>137</v>
      </c>
      <c r="Z15" s="105"/>
      <c r="AA15" s="105"/>
    </row>
    <row r="16" s="32" customFormat="1" ht="35" customHeight="1" spans="1:27">
      <c r="A16" s="52" t="s">
        <v>150</v>
      </c>
      <c r="B16" s="53"/>
      <c r="C16" s="53"/>
      <c r="D16" s="53"/>
      <c r="E16" s="60">
        <v>3</v>
      </c>
      <c r="F16" s="54"/>
      <c r="G16" s="61"/>
      <c r="H16" s="61"/>
      <c r="I16" s="85"/>
      <c r="J16" s="83"/>
      <c r="K16" s="78">
        <f t="shared" ref="K16:X16" si="5">SUM(K17:K19)</f>
        <v>10034.37</v>
      </c>
      <c r="L16" s="78">
        <f t="shared" si="5"/>
        <v>10034.37</v>
      </c>
      <c r="M16" s="78">
        <f t="shared" si="5"/>
        <v>7584</v>
      </c>
      <c r="N16" s="78">
        <f t="shared" si="5"/>
        <v>1771</v>
      </c>
      <c r="O16" s="78">
        <f t="shared" si="5"/>
        <v>350</v>
      </c>
      <c r="P16" s="78">
        <f t="shared" si="5"/>
        <v>329.37</v>
      </c>
      <c r="Q16" s="97">
        <f t="shared" si="5"/>
        <v>0</v>
      </c>
      <c r="R16" s="97">
        <f t="shared" si="5"/>
        <v>0</v>
      </c>
      <c r="S16" s="97">
        <f t="shared" si="5"/>
        <v>0</v>
      </c>
      <c r="T16" s="97">
        <f t="shared" si="5"/>
        <v>0</v>
      </c>
      <c r="U16" s="52">
        <f t="shared" si="5"/>
        <v>583</v>
      </c>
      <c r="V16" s="52">
        <f t="shared" si="5"/>
        <v>3144</v>
      </c>
      <c r="W16" s="52">
        <f t="shared" si="5"/>
        <v>166</v>
      </c>
      <c r="X16" s="52">
        <f t="shared" si="5"/>
        <v>805</v>
      </c>
      <c r="Y16" s="52"/>
      <c r="Z16" s="76"/>
      <c r="AA16" s="76"/>
    </row>
    <row r="17" s="33" customFormat="1" ht="134" customHeight="1" spans="1:27">
      <c r="A17" s="62">
        <v>1</v>
      </c>
      <c r="B17" s="55" t="s">
        <v>96</v>
      </c>
      <c r="C17" s="55" t="s">
        <v>151</v>
      </c>
      <c r="D17" s="55" t="s">
        <v>152</v>
      </c>
      <c r="E17" s="56" t="s">
        <v>153</v>
      </c>
      <c r="F17" s="55" t="s">
        <v>154</v>
      </c>
      <c r="G17" s="58" t="s">
        <v>155</v>
      </c>
      <c r="H17" s="58">
        <v>9</v>
      </c>
      <c r="I17" s="79" t="s">
        <v>102</v>
      </c>
      <c r="J17" s="55" t="s">
        <v>156</v>
      </c>
      <c r="K17" s="80">
        <v>3658.65</v>
      </c>
      <c r="L17" s="80">
        <f t="shared" ref="L17:L19" si="6">K17</f>
        <v>3658.65</v>
      </c>
      <c r="M17" s="80">
        <f>0.77*L17+10.8395-50-17</f>
        <v>2761</v>
      </c>
      <c r="N17" s="80">
        <f>50+585+17</f>
        <v>652</v>
      </c>
      <c r="O17" s="80">
        <v>128</v>
      </c>
      <c r="P17" s="80">
        <f t="shared" ref="P17:P19" si="7">L17-M17-N17-O17</f>
        <v>117.65</v>
      </c>
      <c r="Q17" s="57"/>
      <c r="R17" s="57"/>
      <c r="S17" s="57"/>
      <c r="T17" s="57"/>
      <c r="U17" s="98">
        <v>103</v>
      </c>
      <c r="V17" s="98">
        <v>779</v>
      </c>
      <c r="W17" s="99">
        <v>24</v>
      </c>
      <c r="X17" s="99">
        <v>115</v>
      </c>
      <c r="Y17" s="99" t="s">
        <v>157</v>
      </c>
      <c r="Z17" s="50"/>
      <c r="AA17" s="50"/>
    </row>
    <row r="18" s="32" customFormat="1" ht="90" customHeight="1" spans="1:27">
      <c r="A18" s="62">
        <v>2</v>
      </c>
      <c r="B18" s="55" t="s">
        <v>96</v>
      </c>
      <c r="C18" s="55" t="s">
        <v>158</v>
      </c>
      <c r="D18" s="55" t="s">
        <v>159</v>
      </c>
      <c r="E18" s="56" t="s">
        <v>160</v>
      </c>
      <c r="F18" s="55" t="s">
        <v>154</v>
      </c>
      <c r="G18" s="58" t="s">
        <v>155</v>
      </c>
      <c r="H18" s="58">
        <v>9</v>
      </c>
      <c r="I18" s="79" t="s">
        <v>102</v>
      </c>
      <c r="J18" s="55" t="s">
        <v>161</v>
      </c>
      <c r="K18" s="80">
        <v>2940.85</v>
      </c>
      <c r="L18" s="80">
        <f t="shared" si="6"/>
        <v>2940.85</v>
      </c>
      <c r="M18" s="80">
        <f>0.77*L18+8.5455-50</f>
        <v>2223</v>
      </c>
      <c r="N18" s="80">
        <f>50+470</f>
        <v>520</v>
      </c>
      <c r="O18" s="80">
        <v>102</v>
      </c>
      <c r="P18" s="80">
        <f t="shared" si="7"/>
        <v>95.8499999999999</v>
      </c>
      <c r="Q18" s="100"/>
      <c r="R18" s="100"/>
      <c r="S18" s="100"/>
      <c r="T18" s="100"/>
      <c r="U18" s="98">
        <v>166</v>
      </c>
      <c r="V18" s="98">
        <v>951</v>
      </c>
      <c r="W18" s="99">
        <v>72</v>
      </c>
      <c r="X18" s="99">
        <v>354</v>
      </c>
      <c r="Y18" s="99" t="s">
        <v>157</v>
      </c>
      <c r="Z18" s="50"/>
      <c r="AA18" s="50"/>
    </row>
    <row r="19" s="32" customFormat="1" ht="85" customHeight="1" spans="1:27">
      <c r="A19" s="62">
        <v>3</v>
      </c>
      <c r="B19" s="55" t="s">
        <v>96</v>
      </c>
      <c r="C19" s="55" t="s">
        <v>162</v>
      </c>
      <c r="D19" s="55" t="s">
        <v>126</v>
      </c>
      <c r="E19" s="56" t="s">
        <v>163</v>
      </c>
      <c r="F19" s="55" t="s">
        <v>154</v>
      </c>
      <c r="G19" s="58" t="s">
        <v>155</v>
      </c>
      <c r="H19" s="58">
        <v>9</v>
      </c>
      <c r="I19" s="79" t="s">
        <v>102</v>
      </c>
      <c r="J19" s="55" t="s">
        <v>164</v>
      </c>
      <c r="K19" s="80">
        <v>3434.87</v>
      </c>
      <c r="L19" s="80">
        <f t="shared" si="6"/>
        <v>3434.87</v>
      </c>
      <c r="M19" s="80">
        <f>0.77*L19+5.1501-50</f>
        <v>2600</v>
      </c>
      <c r="N19" s="80">
        <f>50+549</f>
        <v>599</v>
      </c>
      <c r="O19" s="80">
        <v>120</v>
      </c>
      <c r="P19" s="80">
        <f t="shared" si="7"/>
        <v>115.87</v>
      </c>
      <c r="Q19" s="100"/>
      <c r="R19" s="100"/>
      <c r="S19" s="100"/>
      <c r="T19" s="100"/>
      <c r="U19" s="98">
        <v>314</v>
      </c>
      <c r="V19" s="98">
        <v>1414</v>
      </c>
      <c r="W19" s="99">
        <v>70</v>
      </c>
      <c r="X19" s="99">
        <v>336</v>
      </c>
      <c r="Y19" s="99" t="s">
        <v>157</v>
      </c>
      <c r="Z19" s="50"/>
      <c r="AA19" s="50"/>
    </row>
    <row r="20" s="32" customFormat="1" ht="35" customHeight="1" spans="1:27">
      <c r="A20" s="52" t="s">
        <v>165</v>
      </c>
      <c r="B20" s="53"/>
      <c r="C20" s="53"/>
      <c r="D20" s="53"/>
      <c r="E20" s="52">
        <v>1</v>
      </c>
      <c r="F20" s="54"/>
      <c r="G20" s="54"/>
      <c r="H20" s="54"/>
      <c r="I20" s="85"/>
      <c r="J20" s="83"/>
      <c r="K20" s="78">
        <f>SUM(K21:K21)</f>
        <v>176.61</v>
      </c>
      <c r="L20" s="78">
        <f>SUM(L21:L21)</f>
        <v>176.61</v>
      </c>
      <c r="M20" s="78">
        <f t="shared" ref="M20:R20" si="8">SUM(M21:M21)</f>
        <v>125.61</v>
      </c>
      <c r="N20" s="78">
        <f t="shared" si="8"/>
        <v>28</v>
      </c>
      <c r="O20" s="78">
        <f t="shared" si="8"/>
        <v>13</v>
      </c>
      <c r="P20" s="78">
        <f t="shared" si="8"/>
        <v>10</v>
      </c>
      <c r="Q20" s="97">
        <f t="shared" si="8"/>
        <v>0</v>
      </c>
      <c r="R20" s="97">
        <f t="shared" si="8"/>
        <v>0</v>
      </c>
      <c r="S20" s="97">
        <f t="shared" ref="S20:X20" si="9">SUM(S21:S21)</f>
        <v>0</v>
      </c>
      <c r="T20" s="97">
        <f t="shared" si="9"/>
        <v>0</v>
      </c>
      <c r="U20" s="52">
        <f t="shared" si="9"/>
        <v>605</v>
      </c>
      <c r="V20" s="52">
        <f t="shared" si="9"/>
        <v>2796</v>
      </c>
      <c r="W20" s="52">
        <f t="shared" si="9"/>
        <v>0</v>
      </c>
      <c r="X20" s="52">
        <f t="shared" si="9"/>
        <v>0</v>
      </c>
      <c r="Y20" s="52"/>
      <c r="Z20" s="50"/>
      <c r="AA20" s="50"/>
    </row>
    <row r="21" s="33" customFormat="1" ht="216" spans="1:27">
      <c r="A21" s="63">
        <v>1</v>
      </c>
      <c r="B21" s="55" t="s">
        <v>96</v>
      </c>
      <c r="C21" s="55" t="s">
        <v>166</v>
      </c>
      <c r="D21" s="55" t="s">
        <v>167</v>
      </c>
      <c r="E21" s="56" t="s">
        <v>168</v>
      </c>
      <c r="F21" s="55" t="s">
        <v>154</v>
      </c>
      <c r="G21" s="58" t="s">
        <v>155</v>
      </c>
      <c r="H21" s="58">
        <v>6</v>
      </c>
      <c r="I21" s="79" t="s">
        <v>102</v>
      </c>
      <c r="J21" s="55" t="s">
        <v>169</v>
      </c>
      <c r="K21" s="80">
        <f>196-19.39</f>
        <v>176.61</v>
      </c>
      <c r="L21" s="80">
        <f>K21</f>
        <v>176.61</v>
      </c>
      <c r="M21" s="80">
        <f>145-19.39</f>
        <v>125.61</v>
      </c>
      <c r="N21" s="80">
        <v>28</v>
      </c>
      <c r="O21" s="80">
        <v>13</v>
      </c>
      <c r="P21" s="80">
        <f>L21-M21-N21-O21</f>
        <v>10</v>
      </c>
      <c r="Q21" s="81"/>
      <c r="R21" s="99"/>
      <c r="S21" s="99"/>
      <c r="T21" s="99"/>
      <c r="U21" s="99">
        <v>605</v>
      </c>
      <c r="V21" s="99">
        <v>2796</v>
      </c>
      <c r="W21" s="99"/>
      <c r="X21" s="99"/>
      <c r="Y21" s="99" t="s">
        <v>124</v>
      </c>
      <c r="Z21" s="50"/>
      <c r="AA21" s="50"/>
    </row>
    <row r="22" s="32" customFormat="1" ht="35" customHeight="1" spans="1:27">
      <c r="A22" s="52" t="s">
        <v>170</v>
      </c>
      <c r="B22" s="53"/>
      <c r="C22" s="53"/>
      <c r="D22" s="53"/>
      <c r="E22" s="52">
        <v>1</v>
      </c>
      <c r="F22" s="54"/>
      <c r="G22" s="54"/>
      <c r="H22" s="54"/>
      <c r="I22" s="85"/>
      <c r="J22" s="83"/>
      <c r="K22" s="78">
        <f t="shared" ref="K22:X22" si="10">SUM(K23:K23)</f>
        <v>306.02</v>
      </c>
      <c r="L22" s="78">
        <f t="shared" si="10"/>
        <v>306.02</v>
      </c>
      <c r="M22" s="78">
        <f t="shared" si="10"/>
        <v>306.02</v>
      </c>
      <c r="N22" s="78">
        <f t="shared" si="10"/>
        <v>0</v>
      </c>
      <c r="O22" s="78">
        <f t="shared" si="10"/>
        <v>0</v>
      </c>
      <c r="P22" s="78">
        <f t="shared" si="10"/>
        <v>0</v>
      </c>
      <c r="Q22" s="97">
        <f t="shared" si="10"/>
        <v>0</v>
      </c>
      <c r="R22" s="97">
        <f t="shared" si="10"/>
        <v>0</v>
      </c>
      <c r="S22" s="97">
        <f t="shared" si="10"/>
        <v>0</v>
      </c>
      <c r="T22" s="97">
        <f t="shared" si="10"/>
        <v>0</v>
      </c>
      <c r="U22" s="52">
        <f t="shared" si="10"/>
        <v>0</v>
      </c>
      <c r="V22" s="52">
        <f t="shared" si="10"/>
        <v>0</v>
      </c>
      <c r="W22" s="52">
        <f t="shared" si="10"/>
        <v>0</v>
      </c>
      <c r="X22" s="52">
        <f t="shared" si="10"/>
        <v>0</v>
      </c>
      <c r="Y22" s="52"/>
      <c r="Z22" s="50"/>
      <c r="AA22" s="50"/>
    </row>
    <row r="23" s="33" customFormat="1" ht="24" spans="1:27">
      <c r="A23" s="63">
        <v>1</v>
      </c>
      <c r="B23" s="55" t="s">
        <v>96</v>
      </c>
      <c r="C23" s="55" t="s">
        <v>171</v>
      </c>
      <c r="D23" s="55" t="s">
        <v>96</v>
      </c>
      <c r="E23" s="56" t="s">
        <v>172</v>
      </c>
      <c r="F23" s="55" t="s">
        <v>115</v>
      </c>
      <c r="G23" s="58" t="s">
        <v>116</v>
      </c>
      <c r="H23" s="58">
        <v>1</v>
      </c>
      <c r="I23" s="79" t="s">
        <v>173</v>
      </c>
      <c r="J23" s="55" t="s">
        <v>174</v>
      </c>
      <c r="K23" s="80">
        <v>306.02</v>
      </c>
      <c r="L23" s="80">
        <f>K23</f>
        <v>306.02</v>
      </c>
      <c r="M23" s="80">
        <v>306.02</v>
      </c>
      <c r="N23" s="80"/>
      <c r="O23" s="80"/>
      <c r="P23" s="80"/>
      <c r="Q23" s="99"/>
      <c r="R23" s="99"/>
      <c r="S23" s="99"/>
      <c r="T23" s="99"/>
      <c r="U23" s="99"/>
      <c r="V23" s="99"/>
      <c r="W23" s="99"/>
      <c r="X23" s="99"/>
      <c r="Y23" s="99"/>
      <c r="Z23" s="50"/>
      <c r="AA23" s="50"/>
    </row>
    <row r="25" ht="20.4" spans="14:16">
      <c r="N25" s="86"/>
      <c r="P25" s="87"/>
    </row>
    <row r="26" ht="20.4" spans="14:16">
      <c r="N26" s="86"/>
      <c r="P26" s="87"/>
    </row>
    <row r="27" ht="20.4" spans="14:16">
      <c r="N27" s="86"/>
      <c r="P27" s="87"/>
    </row>
    <row r="28" ht="20.4" spans="14:16">
      <c r="N28" s="86"/>
      <c r="P28" s="87"/>
    </row>
  </sheetData>
  <protectedRanges>
    <protectedRange sqref="T13" name="区域1_1"/>
    <protectedRange sqref="T13" name="区域1_1_2"/>
    <protectedRange sqref="T10:T11" name="区域1"/>
    <protectedRange sqref="T13" name="区域1_1_1"/>
    <protectedRange sqref="T17" name="区域1_2"/>
    <protectedRange sqref="T15" name="区域1_1_3"/>
    <protectedRange sqref="T15" name="区域1_1_2_1"/>
    <protectedRange sqref="T15" name="区域1_1_1_1"/>
    <protectedRange sqref="T8:T9" name="区域1_3"/>
    <protectedRange sqref="T7" name="区域1_4"/>
  </protectedRanges>
  <mergeCells count="26">
    <mergeCell ref="A1:Z1"/>
    <mergeCell ref="A2:Z2"/>
    <mergeCell ref="J3:K3"/>
    <mergeCell ref="L3:S3"/>
    <mergeCell ref="W3:X3"/>
    <mergeCell ref="A5:D5"/>
    <mergeCell ref="A6:D6"/>
    <mergeCell ref="A12:D12"/>
    <mergeCell ref="A16:D16"/>
    <mergeCell ref="A20:D20"/>
    <mergeCell ref="A22:D2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T3:T4"/>
    <mergeCell ref="U3:U4"/>
    <mergeCell ref="V3:V4"/>
    <mergeCell ref="Y3:Y4"/>
    <mergeCell ref="Z3:Z4"/>
    <mergeCell ref="AA3:AA4"/>
  </mergeCells>
  <printOptions horizontalCentered="1"/>
  <pageMargins left="0.700694444444445" right="0.700694444444445" top="0.393055555555556" bottom="0.393055555555556" header="0.298611111111111" footer="0.298611111111111"/>
  <pageSetup paperSize="9" scale="33" fitToHeight="0" orientation="landscape" horizontalDpi="600"/>
  <headerFooter>
    <oddFooter>&amp;C&amp;"宋体,常规"&amp;11第 &amp;"宋体,常规"&amp;11&amp;P&amp;"宋体,常规"&amp;11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opLeftCell="A11" workbookViewId="0">
      <selection activeCell="D13" sqref="D13"/>
    </sheetView>
  </sheetViews>
  <sheetFormatPr defaultColWidth="9" defaultRowHeight="14.4"/>
  <cols>
    <col min="1" max="1" width="9" style="1"/>
    <col min="2" max="2" width="13" style="1" customWidth="1"/>
    <col min="3" max="3" width="30.25" style="1" customWidth="1"/>
    <col min="4" max="4" width="12.8796296296296" style="1" customWidth="1"/>
    <col min="5" max="5" width="11.6296296296296" style="1" customWidth="1"/>
    <col min="6" max="6" width="13.6296296296296" style="1" customWidth="1"/>
    <col min="7" max="7" width="13.25" style="1" customWidth="1"/>
    <col min="8" max="8" width="9" style="1"/>
    <col min="9" max="9" width="17.6296296296296" style="1" customWidth="1"/>
    <col min="10" max="10" width="16" style="1" customWidth="1"/>
    <col min="11" max="16384" width="9" style="1"/>
  </cols>
  <sheetData>
    <row r="1" s="1" customFormat="1" spans="1:11">
      <c r="A1" s="2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="1" customFormat="1" ht="22.2" spans="1:11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43.2" spans="1:11">
      <c r="A3" s="5" t="s">
        <v>2</v>
      </c>
      <c r="B3" s="5" t="s">
        <v>66</v>
      </c>
      <c r="C3" s="5" t="s">
        <v>67</v>
      </c>
      <c r="D3" s="5" t="s">
        <v>177</v>
      </c>
      <c r="E3" s="5" t="s">
        <v>178</v>
      </c>
      <c r="F3" s="5" t="s">
        <v>179</v>
      </c>
      <c r="G3" s="5" t="s">
        <v>180</v>
      </c>
      <c r="H3" s="5" t="s">
        <v>181</v>
      </c>
      <c r="I3" s="5" t="s">
        <v>182</v>
      </c>
      <c r="J3" s="5" t="s">
        <v>183</v>
      </c>
      <c r="K3" s="5" t="s">
        <v>80</v>
      </c>
    </row>
    <row r="4" s="1" customFormat="1" ht="15.6" spans="1:11">
      <c r="A4" s="6" t="s">
        <v>184</v>
      </c>
      <c r="B4" s="7"/>
      <c r="C4" s="8"/>
      <c r="D4" s="9"/>
      <c r="E4" s="9"/>
      <c r="F4" s="9"/>
      <c r="G4" s="9"/>
      <c r="H4" s="9"/>
      <c r="I4" s="9"/>
      <c r="J4" s="9"/>
      <c r="K4" s="9"/>
    </row>
    <row r="5" s="1" customFormat="1" ht="43.2" spans="1:11">
      <c r="A5" s="10">
        <v>1</v>
      </c>
      <c r="B5" s="11" t="s">
        <v>185</v>
      </c>
      <c r="C5" s="11" t="s">
        <v>97</v>
      </c>
      <c r="D5" s="12">
        <v>2550</v>
      </c>
      <c r="E5" s="13">
        <f>0.8*D5</f>
        <v>2040</v>
      </c>
      <c r="F5" s="10" t="s">
        <v>100</v>
      </c>
      <c r="G5" s="10" t="s">
        <v>100</v>
      </c>
      <c r="H5" s="10" t="s">
        <v>100</v>
      </c>
      <c r="I5" s="10" t="s">
        <v>186</v>
      </c>
      <c r="J5" s="22" t="s">
        <v>187</v>
      </c>
      <c r="K5" s="9"/>
    </row>
    <row r="6" s="1" customFormat="1" ht="43.2" spans="1:11">
      <c r="A6" s="10">
        <v>2</v>
      </c>
      <c r="B6" s="14" t="s">
        <v>185</v>
      </c>
      <c r="C6" s="11" t="s">
        <v>105</v>
      </c>
      <c r="D6" s="15">
        <v>2291.89</v>
      </c>
      <c r="E6" s="13">
        <f t="shared" ref="E6:E11" si="0">0.8*D6</f>
        <v>1833.512</v>
      </c>
      <c r="F6" s="10" t="s">
        <v>186</v>
      </c>
      <c r="G6" s="10" t="s">
        <v>186</v>
      </c>
      <c r="H6" s="10" t="s">
        <v>186</v>
      </c>
      <c r="I6" s="10" t="s">
        <v>188</v>
      </c>
      <c r="J6" s="22" t="s">
        <v>187</v>
      </c>
      <c r="K6" s="9"/>
    </row>
    <row r="7" s="1" customFormat="1" ht="35" customHeight="1" spans="1:11">
      <c r="A7" s="10">
        <v>3</v>
      </c>
      <c r="B7" s="11" t="s">
        <v>185</v>
      </c>
      <c r="C7" s="11" t="s">
        <v>112</v>
      </c>
      <c r="D7" s="12">
        <v>2183</v>
      </c>
      <c r="E7" s="13">
        <f t="shared" si="0"/>
        <v>1746.4</v>
      </c>
      <c r="F7" s="10" t="s">
        <v>186</v>
      </c>
      <c r="G7" s="10" t="s">
        <v>186</v>
      </c>
      <c r="H7" s="10" t="s">
        <v>186</v>
      </c>
      <c r="I7" s="29" t="s">
        <v>188</v>
      </c>
      <c r="J7" s="22" t="s">
        <v>187</v>
      </c>
      <c r="K7" s="9"/>
    </row>
    <row r="8" s="1" customFormat="1" ht="31" customHeight="1" spans="1:11">
      <c r="A8" s="10">
        <v>4</v>
      </c>
      <c r="B8" s="16" t="s">
        <v>189</v>
      </c>
      <c r="C8" s="11" t="s">
        <v>118</v>
      </c>
      <c r="D8" s="17">
        <v>3450</v>
      </c>
      <c r="E8" s="13">
        <f t="shared" si="0"/>
        <v>2760</v>
      </c>
      <c r="F8" s="10" t="s">
        <v>186</v>
      </c>
      <c r="G8" s="10" t="s">
        <v>186</v>
      </c>
      <c r="H8" s="10" t="s">
        <v>186</v>
      </c>
      <c r="I8" s="29" t="s">
        <v>121</v>
      </c>
      <c r="J8" s="22" t="s">
        <v>187</v>
      </c>
      <c r="K8" s="9"/>
    </row>
    <row r="9" s="1" customFormat="1" ht="43.2" spans="1:11">
      <c r="A9" s="10">
        <v>5</v>
      </c>
      <c r="B9" s="18" t="s">
        <v>190</v>
      </c>
      <c r="C9" s="11" t="s">
        <v>191</v>
      </c>
      <c r="D9" s="17">
        <v>2000</v>
      </c>
      <c r="E9" s="13">
        <f t="shared" si="0"/>
        <v>1600</v>
      </c>
      <c r="F9" s="10" t="s">
        <v>192</v>
      </c>
      <c r="G9" s="10" t="s">
        <v>192</v>
      </c>
      <c r="H9" s="10" t="s">
        <v>192</v>
      </c>
      <c r="I9" s="29" t="s">
        <v>121</v>
      </c>
      <c r="J9" s="22" t="s">
        <v>187</v>
      </c>
      <c r="K9" s="9"/>
    </row>
    <row r="10" s="1" customFormat="1" ht="15.6" spans="1:11">
      <c r="A10" s="19" t="s">
        <v>193</v>
      </c>
      <c r="B10" s="20"/>
      <c r="C10" s="21"/>
      <c r="D10" s="13"/>
      <c r="E10" s="13"/>
      <c r="F10" s="22"/>
      <c r="G10" s="10"/>
      <c r="H10" s="10"/>
      <c r="I10" s="29"/>
      <c r="J10" s="22"/>
      <c r="K10" s="9"/>
    </row>
    <row r="11" s="1" customFormat="1" ht="273.6" spans="1:11">
      <c r="A11" s="10">
        <v>1</v>
      </c>
      <c r="B11" s="18" t="s">
        <v>96</v>
      </c>
      <c r="C11" s="18" t="s">
        <v>166</v>
      </c>
      <c r="D11" s="23">
        <v>396</v>
      </c>
      <c r="E11" s="13">
        <f t="shared" si="0"/>
        <v>316.8</v>
      </c>
      <c r="F11" s="22" t="s">
        <v>194</v>
      </c>
      <c r="G11" s="10" t="s">
        <v>195</v>
      </c>
      <c r="H11" s="10" t="s">
        <v>195</v>
      </c>
      <c r="I11" s="29" t="s">
        <v>154</v>
      </c>
      <c r="J11" s="22" t="s">
        <v>187</v>
      </c>
      <c r="K11" s="9"/>
    </row>
    <row r="12" s="1" customFormat="1" ht="15.6" spans="1:11">
      <c r="A12" s="19" t="s">
        <v>196</v>
      </c>
      <c r="B12" s="20"/>
      <c r="C12" s="21"/>
      <c r="D12" s="13"/>
      <c r="E12" s="13"/>
      <c r="F12" s="22"/>
      <c r="G12" s="10"/>
      <c r="H12" s="10"/>
      <c r="I12" s="29"/>
      <c r="J12" s="22"/>
      <c r="K12" s="9"/>
    </row>
    <row r="13" s="1" customFormat="1" ht="28.8" spans="1:11">
      <c r="A13" s="24">
        <v>1</v>
      </c>
      <c r="B13" s="23" t="s">
        <v>189</v>
      </c>
      <c r="C13" s="23" t="s">
        <v>130</v>
      </c>
      <c r="D13" s="23">
        <v>210</v>
      </c>
      <c r="E13" s="23">
        <f>0.8*D13</f>
        <v>168</v>
      </c>
      <c r="F13" s="23" t="s">
        <v>197</v>
      </c>
      <c r="G13" s="23" t="s">
        <v>195</v>
      </c>
      <c r="H13" s="23" t="s">
        <v>195</v>
      </c>
      <c r="I13" s="23" t="s">
        <v>133</v>
      </c>
      <c r="J13" s="23" t="s">
        <v>187</v>
      </c>
      <c r="K13" s="9"/>
    </row>
    <row r="14" s="1" customFormat="1" ht="43.2" spans="1:11">
      <c r="A14" s="24">
        <v>2</v>
      </c>
      <c r="B14" s="23" t="s">
        <v>185</v>
      </c>
      <c r="C14" s="23" t="s">
        <v>139</v>
      </c>
      <c r="D14" s="23">
        <v>400</v>
      </c>
      <c r="E14" s="23">
        <f>0.8*D14</f>
        <v>320</v>
      </c>
      <c r="F14" s="23" t="s">
        <v>198</v>
      </c>
      <c r="G14" s="23" t="s">
        <v>195</v>
      </c>
      <c r="H14" s="23" t="s">
        <v>195</v>
      </c>
      <c r="I14" s="23" t="s">
        <v>142</v>
      </c>
      <c r="J14" s="23" t="s">
        <v>187</v>
      </c>
      <c r="K14" s="9"/>
    </row>
    <row r="15" s="1" customFormat="1" ht="43.2" spans="1:11">
      <c r="A15" s="24">
        <v>3</v>
      </c>
      <c r="B15" s="23" t="s">
        <v>185</v>
      </c>
      <c r="C15" s="23" t="s">
        <v>146</v>
      </c>
      <c r="D15" s="23">
        <v>282.67</v>
      </c>
      <c r="E15" s="23">
        <f>0.8*D15</f>
        <v>226.136</v>
      </c>
      <c r="F15" s="23" t="s">
        <v>198</v>
      </c>
      <c r="G15" s="23" t="s">
        <v>195</v>
      </c>
      <c r="H15" s="23" t="s">
        <v>195</v>
      </c>
      <c r="I15" s="23" t="s">
        <v>142</v>
      </c>
      <c r="J15" s="23" t="s">
        <v>187</v>
      </c>
      <c r="K15" s="9"/>
    </row>
    <row r="16" s="1" customFormat="1" ht="15.6" spans="1:11">
      <c r="A16" s="25" t="s">
        <v>199</v>
      </c>
      <c r="B16" s="25"/>
      <c r="C16" s="25"/>
      <c r="D16" s="26"/>
      <c r="E16" s="27"/>
      <c r="F16" s="5"/>
      <c r="G16" s="27"/>
      <c r="H16" s="27"/>
      <c r="I16" s="27"/>
      <c r="J16" s="30"/>
      <c r="K16" s="30"/>
    </row>
    <row r="17" s="1" customFormat="1" ht="28.8" spans="1:11">
      <c r="A17" s="28">
        <v>1</v>
      </c>
      <c r="B17" s="10" t="s">
        <v>189</v>
      </c>
      <c r="C17" s="10" t="s">
        <v>151</v>
      </c>
      <c r="D17" s="10">
        <v>3658.65</v>
      </c>
      <c r="E17" s="23">
        <f>0.8*D17</f>
        <v>2926.92</v>
      </c>
      <c r="F17" s="10" t="s">
        <v>200</v>
      </c>
      <c r="G17" s="10" t="s">
        <v>195</v>
      </c>
      <c r="H17" s="10" t="s">
        <v>195</v>
      </c>
      <c r="I17" s="10" t="s">
        <v>154</v>
      </c>
      <c r="J17" s="10" t="s">
        <v>187</v>
      </c>
      <c r="K17" s="30"/>
    </row>
    <row r="18" s="1" customFormat="1" ht="28.8" spans="1:11">
      <c r="A18" s="28">
        <v>2</v>
      </c>
      <c r="B18" s="10" t="s">
        <v>201</v>
      </c>
      <c r="C18" s="10" t="s">
        <v>158</v>
      </c>
      <c r="D18" s="10">
        <v>2940.85</v>
      </c>
      <c r="E18" s="23">
        <f>0.8*D18</f>
        <v>2352.68</v>
      </c>
      <c r="F18" s="10" t="s">
        <v>202</v>
      </c>
      <c r="G18" s="10" t="s">
        <v>195</v>
      </c>
      <c r="H18" s="10" t="s">
        <v>195</v>
      </c>
      <c r="I18" s="10" t="s">
        <v>154</v>
      </c>
      <c r="J18" s="10" t="s">
        <v>187</v>
      </c>
      <c r="K18" s="30"/>
    </row>
    <row r="19" s="1" customFormat="1" ht="28.8" spans="1:11">
      <c r="A19" s="28">
        <v>3</v>
      </c>
      <c r="B19" s="10" t="s">
        <v>190</v>
      </c>
      <c r="C19" s="10" t="s">
        <v>162</v>
      </c>
      <c r="D19" s="10">
        <v>3434.87</v>
      </c>
      <c r="E19" s="23">
        <f>0.8*D19</f>
        <v>2747.896</v>
      </c>
      <c r="F19" s="10" t="s">
        <v>203</v>
      </c>
      <c r="G19" s="10" t="s">
        <v>195</v>
      </c>
      <c r="H19" s="10" t="s">
        <v>195</v>
      </c>
      <c r="I19" s="10" t="s">
        <v>154</v>
      </c>
      <c r="J19" s="10" t="s">
        <v>187</v>
      </c>
      <c r="K19" s="30"/>
    </row>
  </sheetData>
  <mergeCells count="6">
    <mergeCell ref="A1:B1"/>
    <mergeCell ref="A2:K2"/>
    <mergeCell ref="A4:C4"/>
    <mergeCell ref="A10:C10"/>
    <mergeCell ref="A12:C12"/>
    <mergeCell ref="A16:C16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9" master=""/>
  <rangeList sheetStid="17" master="">
    <arrUserId title="区域1_1" rangeCreator="" othersAccessPermission="edit"/>
    <arrUserId title="区域1_1_2" rangeCreator="" othersAccessPermission="edit"/>
    <arrUserId title="区域1" rangeCreator="" othersAccessPermission="edit"/>
    <arrUserId title="区域1_1_1" rangeCreator="" othersAccessPermission="edit"/>
    <arrUserId title="区域1_2" rangeCreator="" othersAccessPermission="edit"/>
    <arrUserId title="区域1_1_3" rangeCreator="" othersAccessPermission="edit"/>
    <arrUserId title="区域1_1_2_1" rangeCreator="" othersAccessPermission="edit"/>
    <arrUserId title="区域1_1_1_1" rangeCreator="" othersAccessPermission="edit"/>
    <arrUserId title="区域1_3" rangeCreator="" othersAccessPermission="edit"/>
    <arrUserId title="区域1_4" rangeCreator="" othersAccessPermission="edit"/>
  </rangeList>
  <rangeList sheetStid="18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资金来源表</vt:lpstr>
      <vt:lpstr>项目表</vt:lpstr>
      <vt:lpstr>资产后续管理表格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达达</cp:lastModifiedBy>
  <cp:revision>0</cp:revision>
  <dcterms:created xsi:type="dcterms:W3CDTF">2022-05-04T06:13:00Z</dcterms:created>
  <dcterms:modified xsi:type="dcterms:W3CDTF">2023-03-07T09:11:06Z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3B65EE2B538D4831A7568274ACAE0938</vt:lpwstr>
  </property>
  <property fmtid="{D5CDD505-2E9C-101B-9397-08002B2CF9AE}" pid="3" name="KSOProductBuildVer">
    <vt:lpwstr>2052-11.1.0.13703</vt:lpwstr>
  </property>
</Properties>
</file>